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4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drawings/drawing5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sport\publiek\Sportclubondersteuning\Subsidies en erkenning\Werkingssubsidies\2023\"/>
    </mc:Choice>
  </mc:AlternateContent>
  <xr:revisionPtr revIDLastSave="0" documentId="13_ncr:1_{7AF0300E-F691-4ED1-9475-C69C5366EDB8}" xr6:coauthVersionLast="47" xr6:coauthVersionMax="47" xr10:uidLastSave="{00000000-0000-0000-0000-000000000000}"/>
  <bookViews>
    <workbookView xWindow="-120" yWindow="-120" windowWidth="29040" windowHeight="15840" firstSheet="1" activeTab="4" xr2:uid="{FEC51413-16AF-4102-85AC-A185847C48D6}"/>
  </bookViews>
  <sheets>
    <sheet name="1. Handleiding" sheetId="1" r:id="rId1"/>
    <sheet name="2. Algemeen inlichtingenblad" sheetId="2" r:id="rId2"/>
    <sheet name="3. subsidie recreatief+jeugd" sheetId="3" r:id="rId3"/>
    <sheet name="4. subsidie jeugd" sheetId="4" r:id="rId4"/>
    <sheet name="5. subsidie bestuurlijk kader" sheetId="5" r:id="rId5"/>
    <sheet name="6. trainingsschema" sheetId="6" r:id="rId6"/>
    <sheet name="7. verklarende woordenlijs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6" l="1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E11" i="5" l="1"/>
  <c r="E13" i="5" s="1"/>
  <c r="C44" i="2" s="1"/>
  <c r="E43" i="4"/>
  <c r="E46" i="4" s="1"/>
  <c r="D41" i="4"/>
  <c r="E36" i="4"/>
  <c r="E35" i="4"/>
  <c r="E34" i="4"/>
  <c r="E38" i="4" s="1"/>
  <c r="E29" i="4"/>
  <c r="E28" i="4"/>
  <c r="E27" i="4"/>
  <c r="E26" i="4"/>
  <c r="E31" i="4" s="1"/>
  <c r="E21" i="4"/>
  <c r="E20" i="4"/>
  <c r="E19" i="4"/>
  <c r="E18" i="4"/>
  <c r="E17" i="4"/>
  <c r="E16" i="4"/>
  <c r="E15" i="4"/>
  <c r="E14" i="4"/>
  <c r="E13" i="4"/>
  <c r="E12" i="4"/>
  <c r="E90" i="3"/>
  <c r="E89" i="3"/>
  <c r="E91" i="3" s="1"/>
  <c r="E83" i="3"/>
  <c r="E82" i="3"/>
  <c r="E85" i="3" s="1"/>
  <c r="E79" i="3"/>
  <c r="E77" i="3"/>
  <c r="E75" i="3"/>
  <c r="E69" i="3"/>
  <c r="E68" i="3"/>
  <c r="E71" i="3" s="1"/>
  <c r="E63" i="3"/>
  <c r="E65" i="3" s="1"/>
  <c r="E60" i="3"/>
  <c r="E58" i="3"/>
  <c r="E57" i="3"/>
  <c r="E56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29" i="3"/>
  <c r="E31" i="3" s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23" i="4" l="1"/>
  <c r="E39" i="4" s="1"/>
  <c r="C43" i="2" s="1"/>
  <c r="E53" i="3"/>
  <c r="E26" i="3"/>
  <c r="E92" i="3" l="1"/>
  <c r="C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 Vossel Jerry (sportraad)</author>
  </authors>
  <commentList>
    <comment ref="B10" authorId="0" shapeId="0" xr:uid="{DFE9C90A-4607-4E20-9436-0EDAEDC5F1BE}">
      <text>
        <r>
          <rPr>
            <b/>
            <sz val="8"/>
            <color indexed="81"/>
            <rFont val="Tahoma"/>
            <family val="2"/>
          </rPr>
          <t>enkel in te vullen indien verschillende trainingslocaties</t>
        </r>
      </text>
    </comment>
    <comment ref="B14" authorId="0" shapeId="0" xr:uid="{197D8B7C-265D-49EE-9A9D-44B274DD1D39}">
      <text>
        <r>
          <rPr>
            <b/>
            <sz val="8"/>
            <color indexed="81"/>
            <rFont val="Tahoma"/>
            <family val="2"/>
          </rPr>
          <t>klik rechts op pijltje om uw keuze te maken</t>
        </r>
      </text>
    </comment>
    <comment ref="B15" authorId="0" shapeId="0" xr:uid="{40408559-D392-478F-9E67-0287711AA2EE}">
      <text>
        <r>
          <rPr>
            <b/>
            <sz val="8"/>
            <color indexed="81"/>
            <rFont val="Tahoma"/>
            <family val="2"/>
          </rPr>
          <t>naam federatie graag voluit geschreven</t>
        </r>
      </text>
    </comment>
    <comment ref="B32" authorId="0" shapeId="0" xr:uid="{A2805FB8-14EC-4DBF-A7AF-A36249A661EC}">
      <text>
        <r>
          <rPr>
            <b/>
            <sz val="8"/>
            <color indexed="81"/>
            <rFont val="Tahoma"/>
            <family val="2"/>
          </rPr>
          <t>klik rechts op pijltje om uw keuze te maken</t>
        </r>
      </text>
    </comment>
    <comment ref="B33" authorId="0" shapeId="0" xr:uid="{4A3005B2-4E5D-47AF-A2E8-26C1D5B3B142}">
      <text>
        <r>
          <rPr>
            <b/>
            <sz val="8"/>
            <color indexed="81"/>
            <rFont val="Tahoma"/>
            <family val="2"/>
          </rPr>
          <t>klik rechts op pijltje om uw keuze te maken</t>
        </r>
      </text>
    </comment>
    <comment ref="B38" authorId="0" shapeId="0" xr:uid="{693DF0FF-5539-4326-8D79-0848DBBC1559}">
      <text>
        <r>
          <rPr>
            <b/>
            <sz val="9"/>
            <color indexed="81"/>
            <rFont val="Tahoma"/>
            <family val="2"/>
          </rPr>
          <t>verplicht in te vullen indien uw sportclub een BTW nr. heeft</t>
        </r>
      </text>
    </comment>
    <comment ref="B39" authorId="0" shapeId="0" xr:uid="{DB764708-85A8-4599-9EFF-5D1395D0BDC6}">
      <text>
        <r>
          <rPr>
            <b/>
            <sz val="9"/>
            <color indexed="81"/>
            <rFont val="Tahoma"/>
            <family val="2"/>
          </rPr>
          <t>verplicht in te vullen, zonder rijksregister nr. kan subsidie niet uitbetaald worden</t>
        </r>
      </text>
    </comment>
    <comment ref="A47" authorId="0" shapeId="0" xr:uid="{5FBF90BB-809E-4689-AA61-509C259C077A}">
      <text>
        <r>
          <rPr>
            <b/>
            <sz val="9"/>
            <color indexed="81"/>
            <rFont val="Tahoma"/>
            <family val="2"/>
          </rPr>
          <t>enkel voor recreatieve sportclubs en sportclubs met jeugdwerking</t>
        </r>
      </text>
    </comment>
    <comment ref="A48" authorId="0" shapeId="0" xr:uid="{5FB3CF55-94F5-49F7-B2B2-7494EAA9D56F}">
      <text>
        <r>
          <rPr>
            <b/>
            <sz val="9"/>
            <color indexed="81"/>
            <rFont val="Tahoma"/>
            <family val="2"/>
          </rPr>
          <t>enkel voor Land van Beveren, Beverse Biljart Federatie en PDS Bike Promotion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<sst xmlns="http://schemas.openxmlformats.org/spreadsheetml/2006/main" count="257" uniqueCount="199">
  <si>
    <t>Handleiding werkingssubsidie sportclubs</t>
  </si>
  <si>
    <t>1. ALGEMENE BEPALINGEN WERKINGSSUBSIDIE</t>
  </si>
  <si>
    <t>Sportverenigingen die sportieve activiteiten organiseren op het grondgebied van Beveren kunnen subsidies</t>
  </si>
  <si>
    <t>aanvragen indien ze voldoen aan volgende voorwaarden:</t>
  </si>
  <si>
    <r>
      <rPr>
        <i/>
        <sz val="10"/>
        <rFont val="Arial"/>
        <family val="2"/>
      </rPr>
      <t>a.</t>
    </r>
    <r>
      <rPr>
        <sz val="10"/>
        <rFont val="Arial"/>
        <family val="2"/>
      </rPr>
      <t xml:space="preserve"> minstens 50% van het totale ledenaantal woont in Beveren</t>
    </r>
  </si>
  <si>
    <r>
      <rPr>
        <i/>
        <sz val="10"/>
        <rFont val="Arial"/>
        <family val="2"/>
      </rPr>
      <t>b.</t>
    </r>
    <r>
      <rPr>
        <sz val="10"/>
        <rFont val="Arial"/>
        <family val="2"/>
      </rPr>
      <t xml:space="preserve"> het sportinitiatief is opgenomen in de sporttakkenlijst v. Sport Vlaanderen</t>
    </r>
  </si>
  <si>
    <r>
      <rPr>
        <i/>
        <sz val="10"/>
        <rFont val="Arial"/>
        <family val="2"/>
      </rPr>
      <t>c.</t>
    </r>
    <r>
      <rPr>
        <sz val="10"/>
        <rFont val="Arial"/>
        <family val="2"/>
      </rPr>
      <t xml:space="preserve"> de sportvereniging is erkend door de gemeente Beveren</t>
    </r>
  </si>
  <si>
    <r>
      <rPr>
        <i/>
        <sz val="10"/>
        <rFont val="Arial"/>
        <family val="2"/>
      </rPr>
      <t>d.</t>
    </r>
    <r>
      <rPr>
        <sz val="10"/>
        <rFont val="Arial"/>
        <family val="2"/>
      </rPr>
      <t xml:space="preserve"> de maatschappelijke zetel van de sportclub is gevestigd in Beveren</t>
    </r>
  </si>
  <si>
    <r>
      <rPr>
        <i/>
        <sz val="10"/>
        <rFont val="Arial"/>
        <family val="2"/>
      </rPr>
      <t>e.</t>
    </r>
    <r>
      <rPr>
        <sz val="10"/>
        <rFont val="Arial"/>
        <family val="2"/>
      </rPr>
      <t xml:space="preserve"> de sportvereniging traint minstens 1 uur per week gedurende 6 maanden</t>
    </r>
  </si>
  <si>
    <r>
      <rPr>
        <i/>
        <sz val="10"/>
        <rFont val="Arial"/>
        <family val="2"/>
      </rPr>
      <t xml:space="preserve">f. </t>
    </r>
    <r>
      <rPr>
        <sz val="10"/>
        <rFont val="Arial"/>
        <family val="2"/>
      </rPr>
      <t>de leden zijn verzekerd</t>
    </r>
  </si>
  <si>
    <r>
      <t xml:space="preserve">De aanvragen worden gedaan per sportseizoen. Alle dossiers kunnen ten laatste op </t>
    </r>
    <r>
      <rPr>
        <b/>
        <sz val="10"/>
        <rFont val="Arial"/>
        <family val="2"/>
      </rPr>
      <t>15 juli</t>
    </r>
    <r>
      <rPr>
        <sz val="10"/>
        <rFont val="Arial"/>
        <family val="2"/>
      </rPr>
      <t xml:space="preserve"> van het</t>
    </r>
  </si>
  <si>
    <t xml:space="preserve"> desbetreffende jaar bezorgd worden aan de sportdienst.</t>
  </si>
  <si>
    <t>Sportclubs die laattijdig het dossier binnenbrengen, kunnen geen aanspraak meer maken op subsidies.</t>
  </si>
  <si>
    <t>2. CONTROLE AANVRAAG WERKINGSSUBSIDIE</t>
  </si>
  <si>
    <t xml:space="preserve">De aanvragen worden behandeld door een ambtenaar van de sportdienst. Elke sportvereniging moet zich </t>
  </si>
  <si>
    <t>onderwerpen aan eventuele controlemaatregelen van de gemeente.</t>
  </si>
  <si>
    <t>Indien blijkt dat de sportvereniging onjuiste gegevens verstrekt, zal de sportclub de subsidies gedeeltelijk verliezen.</t>
  </si>
  <si>
    <t>Bij het digitaal invullen van dit formulier, is er een automatische berekening van punten per beleidsprioriteit.</t>
  </si>
  <si>
    <t>Deze te verwachten punten kunnen wijzigen na controles van de ambtenaar van de sportdienst.</t>
  </si>
  <si>
    <t>Elke bijkomende informatie die ter controle wordt opgevraagd door de ambtenaar van de sportdienst moet ten</t>
  </si>
  <si>
    <r>
      <t xml:space="preserve">laatste </t>
    </r>
    <r>
      <rPr>
        <b/>
        <sz val="10"/>
        <rFont val="Arial"/>
        <family val="2"/>
      </rPr>
      <t>15 aug.</t>
    </r>
    <r>
      <rPr>
        <sz val="10"/>
        <rFont val="Arial"/>
        <family val="2"/>
      </rPr>
      <t xml:space="preserve"> in het bezit zijn van deze ambtenaar. Laattijdige informatie wordt niet in de berekening geplaatst.</t>
    </r>
  </si>
  <si>
    <t>Indien bewijzen in bijlage worden gevraagd, maar niet worden meegezonden, kan dit item niet verrekend worden.</t>
  </si>
  <si>
    <t>3. SOORT SPORTVERENIGING</t>
  </si>
  <si>
    <t>Om in aanmerking te komen voor punten uit VBP 2 dient de sportclub te beschikken over jeugdwerking en</t>
  </si>
  <si>
    <t>te voldoen aan volgende voorwaarden:</t>
  </si>
  <si>
    <r>
      <t xml:space="preserve">a. </t>
    </r>
    <r>
      <rPr>
        <sz val="10"/>
        <rFont val="Arial"/>
        <family val="2"/>
      </rPr>
      <t>de sportvereniging heeft minstens 1 jaar jeugdwerking</t>
    </r>
  </si>
  <si>
    <r>
      <t xml:space="preserve">b. </t>
    </r>
    <r>
      <rPr>
        <sz val="10"/>
        <rFont val="Arial"/>
        <family val="2"/>
      </rPr>
      <t>50% van de jeugdleden woont in Beveren</t>
    </r>
  </si>
  <si>
    <r>
      <t xml:space="preserve">c. </t>
    </r>
    <r>
      <rPr>
        <sz val="10"/>
        <rFont val="Arial"/>
        <family val="2"/>
      </rPr>
      <t>25% van het totale ledenaantal is jonger dan 18 jaar</t>
    </r>
  </si>
  <si>
    <r>
      <t>d.</t>
    </r>
    <r>
      <rPr>
        <sz val="10"/>
        <rFont val="Arial"/>
        <family val="2"/>
      </rPr>
      <t xml:space="preserve"> onder jeugdleden wordt verstaan alle leden tot 18 jaar</t>
    </r>
  </si>
  <si>
    <r>
      <t xml:space="preserve">e. </t>
    </r>
    <r>
      <rPr>
        <sz val="10"/>
        <rFont val="Arial"/>
        <family val="2"/>
      </rPr>
      <t>de jeugdploegen moeten voor 100% bestaan uit jeugdleden</t>
    </r>
  </si>
  <si>
    <t xml:space="preserve">Indien niet voldaan aan deze voorwaarden, valt de sportvereniging onder de noemers: duivensport, inrichters </t>
  </si>
  <si>
    <t>wielerwedstrijden, recreatieve sportclub of sportclub met enkel een bestuurlijk kader.</t>
  </si>
  <si>
    <t>Sportclubs die duivensport beoefenen, wielerwedstrijden inrichten of sportclubs met een bestuurlijk kader hebben</t>
  </si>
  <si>
    <t>enkel recht op punten uit hoofdstuk 4 of 5 van het subsidiereglement voor sportverenigingen.</t>
  </si>
  <si>
    <t>OM VERDER TE GAAN NAAR HET ALGEMEEN INLICHTINGENBLAD, KLIK HIER</t>
  </si>
  <si>
    <t>Algemeen inlichtingenblad</t>
  </si>
  <si>
    <t>1. SPORTCLUB</t>
  </si>
  <si>
    <t>naam sportclub</t>
  </si>
  <si>
    <t>website sportclub</t>
  </si>
  <si>
    <t>naam trainingslocatie 1</t>
  </si>
  <si>
    <t>adres trainingslocatie 1</t>
  </si>
  <si>
    <t>naam trainingslocatie 2</t>
  </si>
  <si>
    <t>adres trainingslocatie 2</t>
  </si>
  <si>
    <t>totaal aantal leden</t>
  </si>
  <si>
    <t>organisatievorm</t>
  </si>
  <si>
    <t>federatie</t>
  </si>
  <si>
    <t>2. BESTUUR</t>
  </si>
  <si>
    <t>naam voorzitter</t>
  </si>
  <si>
    <t>adres voorzitter</t>
  </si>
  <si>
    <t>mail voorzitter</t>
  </si>
  <si>
    <t>tel. voorzitter</t>
  </si>
  <si>
    <t>gsm voorzitter</t>
  </si>
  <si>
    <t>naam secretaris</t>
  </si>
  <si>
    <t>adres secretaris</t>
  </si>
  <si>
    <t>mail secretaris</t>
  </si>
  <si>
    <t>tel. secretaris</t>
  </si>
  <si>
    <t>gsm secretaris</t>
  </si>
  <si>
    <t>3. CORRESPONDENTIE</t>
  </si>
  <si>
    <t>post te verzenden naar</t>
  </si>
  <si>
    <t>post te verzenden via</t>
  </si>
  <si>
    <t>4. REKENING SPORTCLUB</t>
  </si>
  <si>
    <t>rekeningnummer IBAN</t>
  </si>
  <si>
    <t>BE .. …. …. ….</t>
  </si>
  <si>
    <t>rekening op naam van</t>
  </si>
  <si>
    <t>BTW nr. sportclub</t>
  </si>
  <si>
    <t xml:space="preserve">BE </t>
  </si>
  <si>
    <t>rijksregister nr. penningmeester</t>
  </si>
  <si>
    <t>.. .. .. - … ..</t>
  </si>
  <si>
    <r>
      <rPr>
        <b/>
        <sz val="10"/>
        <rFont val="Arial"/>
        <family val="2"/>
      </rPr>
      <t>punten VBP 1:</t>
    </r>
    <r>
      <rPr>
        <sz val="10"/>
        <rFont val="Arial"/>
        <family val="2"/>
      </rPr>
      <t xml:space="preserve"> ondersteunen kwalitatieve uitbouw sportverenigingen via doelgericht subsidiebeleid</t>
    </r>
  </si>
  <si>
    <r>
      <rPr>
        <b/>
        <sz val="10"/>
        <rFont val="Arial"/>
        <family val="2"/>
      </rPr>
      <t>punten VBP 2:</t>
    </r>
    <r>
      <rPr>
        <sz val="10"/>
        <rFont val="Arial"/>
        <family val="2"/>
      </rPr>
      <t xml:space="preserve"> stimuleren sportverenigingen tot professionalisering met bijzonder accent op kwaliteitsvolle jeugdsportbegeleiding en eventueel onderlinge samenwerking</t>
    </r>
  </si>
  <si>
    <r>
      <t>andere punten:</t>
    </r>
    <r>
      <rPr>
        <sz val="10"/>
        <rFont val="Arial"/>
        <family val="2"/>
      </rPr>
      <t xml:space="preserve"> punten voor items die geen VBP zijn</t>
    </r>
  </si>
  <si>
    <t xml:space="preserve">KLIK HIER VOOR AANVRAAG SUBSIDIE SPORTCLUBS </t>
  </si>
  <si>
    <t>KLIK HIER VOOR AANVRAAG SUBSIDIE SPORTCLUB BESTUURLIJK KADER</t>
  </si>
  <si>
    <t xml:space="preserve">Subsidie sportclubs - VBP 1 </t>
  </si>
  <si>
    <t>! EXTRA INFORMATIE !</t>
  </si>
  <si>
    <r>
      <rPr>
        <b/>
        <sz val="10"/>
        <color theme="1"/>
        <rFont val="Arial"/>
        <family val="2"/>
      </rPr>
      <t>NIET</t>
    </r>
    <r>
      <rPr>
        <sz val="10"/>
        <color theme="1"/>
        <rFont val="Arial"/>
        <family val="2"/>
      </rPr>
      <t xml:space="preserve"> in te vullen: duivensport - inrichters wielerwedstrijd - sportclubs met bestuurlijk kader</t>
    </r>
  </si>
  <si>
    <r>
      <t>WEL</t>
    </r>
    <r>
      <rPr>
        <sz val="10"/>
        <color theme="1"/>
        <rFont val="Arial"/>
        <family val="2"/>
      </rPr>
      <t xml:space="preserve"> in te vullen: recreatieve sportclubs en sportclubs met jeugdwerking</t>
    </r>
  </si>
  <si>
    <r>
      <t xml:space="preserve">AANVINKEN </t>
    </r>
    <r>
      <rPr>
        <sz val="10"/>
        <color theme="1"/>
        <rFont val="Arial"/>
        <family val="2"/>
      </rPr>
      <t>wat van toepassing is, geen bewijs in bijlage = geen berekening punten</t>
    </r>
  </si>
  <si>
    <r>
      <t>OPSLAAN</t>
    </r>
    <r>
      <rPr>
        <sz val="10"/>
        <color theme="1"/>
        <rFont val="Arial"/>
        <family val="2"/>
      </rPr>
      <t xml:space="preserve"> op eigen pc, bij verzenden opgeslagen formulier en bewijzen in bijlage te zetten</t>
    </r>
  </si>
  <si>
    <t>1. AANTAL TRAININGSUREN DOOR GEDIPLOMEERDE TRAINERS</t>
  </si>
  <si>
    <r>
      <rPr>
        <b/>
        <u/>
        <sz val="10"/>
        <rFont val="Wingdings"/>
        <charset val="2"/>
      </rPr>
      <t>à</t>
    </r>
    <r>
      <rPr>
        <b/>
        <u/>
        <sz val="10"/>
        <rFont val="Arial"/>
        <family val="2"/>
      </rPr>
      <t xml:space="preserve"> ga naar 2</t>
    </r>
  </si>
  <si>
    <t>aantal uren/week?</t>
  </si>
  <si>
    <t>bijlage nr.?</t>
  </si>
  <si>
    <t>subtotaal trainingsuren door gediplomeerde trainers</t>
  </si>
  <si>
    <t>2. COMMUNICATIE</t>
  </si>
  <si>
    <t>naam?</t>
  </si>
  <si>
    <t>…</t>
  </si>
  <si>
    <t>subtotaal communicatie</t>
  </si>
  <si>
    <t>3. EXTRA INSPANNINGEN</t>
  </si>
  <si>
    <t xml:space="preserve">naam? </t>
  </si>
  <si>
    <t>aantal?</t>
  </si>
  <si>
    <t>aantal opvolging?</t>
  </si>
  <si>
    <t>subtotaal extra inspanningen</t>
  </si>
  <si>
    <t>4. G-SPORT</t>
  </si>
  <si>
    <t>aantal activiteiten?</t>
  </si>
  <si>
    <t>aantal g-sporters?</t>
  </si>
  <si>
    <t>bijlage nr?</t>
  </si>
  <si>
    <t>subtotaal g-sport</t>
  </si>
  <si>
    <t>5. KANSENGROEPEN</t>
  </si>
  <si>
    <t>subtotaal kansengroepen</t>
  </si>
  <si>
    <t>6. SAMENWERKINGSVERBANDEN EN / OF FUSIES</t>
  </si>
  <si>
    <t>subtotaal samenwerkingsverbanden en/of fusies</t>
  </si>
  <si>
    <t>7. OPLEIDING EN / OF BIJSCHOLINGEN (GEEN VTS)</t>
  </si>
  <si>
    <t>aantal diploma's?</t>
  </si>
  <si>
    <t>subtotaal opleiding en/of bijscholingen</t>
  </si>
  <si>
    <t>8. AANTAL ACTIEVE LEDEN</t>
  </si>
  <si>
    <t>subtotaal aantal actieve leden</t>
  </si>
  <si>
    <t>9. RECREATIEVE SPORTCLUB</t>
  </si>
  <si>
    <r>
      <rPr>
        <b/>
        <u/>
        <sz val="10"/>
        <rFont val="Wingdings"/>
        <charset val="2"/>
      </rPr>
      <t>à</t>
    </r>
    <r>
      <rPr>
        <b/>
        <u/>
        <sz val="10"/>
        <rFont val="Arial"/>
        <family val="2"/>
      </rPr>
      <t xml:space="preserve"> klik hier voor deel 2</t>
    </r>
  </si>
  <si>
    <t>aantal ploegen?</t>
  </si>
  <si>
    <t>subtotaal recreatieve sportclub</t>
  </si>
  <si>
    <t>TOTAAL AANTAL PUNTEN - VBP 1</t>
  </si>
  <si>
    <t>KLIK HIER VOOR VERZENDEN, LET OP: AANVRAAG + BEWIJZEN IN BIJLAGE !</t>
  </si>
  <si>
    <t>Subsidie sportclubs - VBP 2</t>
  </si>
  <si>
    <r>
      <rPr>
        <b/>
        <sz val="10"/>
        <color theme="1"/>
        <rFont val="Arial"/>
        <family val="2"/>
      </rPr>
      <t>NIET</t>
    </r>
    <r>
      <rPr>
        <sz val="10"/>
        <color theme="1"/>
        <rFont val="Arial"/>
        <family val="2"/>
      </rPr>
      <t xml:space="preserve"> in te vullen: duivensport - inrichters wielerwedstrijd - sportclubs met bestuurlijk kader - recreatieve sportclubs</t>
    </r>
  </si>
  <si>
    <r>
      <t>WEL</t>
    </r>
    <r>
      <rPr>
        <sz val="10"/>
        <color theme="1"/>
        <rFont val="Arial"/>
        <family val="2"/>
      </rPr>
      <t xml:space="preserve"> in te vullen: sportclubs met jeugdwerking</t>
    </r>
  </si>
  <si>
    <t>1. AANTAL GEDIPLOMEERDE JEUGDTRAINERS</t>
  </si>
  <si>
    <t xml:space="preserve">aantal jeugdtrainers? </t>
  </si>
  <si>
    <t>subtotaal aantal gediplomeerde jeugdtrainers</t>
  </si>
  <si>
    <t>2. OPLEIDING EN/OF BIJSCHOLING</t>
  </si>
  <si>
    <t>subtotaal opleiding en/of opleiding</t>
  </si>
  <si>
    <t>3. SAMENWERKINGSVERBANDEN EN/OF FUSIES</t>
  </si>
  <si>
    <t>TOTAAL AANTAL PUNTEN - VBP 2</t>
  </si>
  <si>
    <t>4. COMPENSATIE GEBRUIK NIET-GEMEENTELIJKE INFRASTRUCTUUR</t>
  </si>
  <si>
    <t>trainingsuren/jaar?</t>
  </si>
  <si>
    <t>subtotaal compensatie gebruik niet-gemeentelijke infrastructuur</t>
  </si>
  <si>
    <t>KLIK HIER VOOR VERZENDEN, LET OP: AANVRAAG + BEWIJZEN IN BIJLAGE!</t>
  </si>
  <si>
    <t>Sportclubs bestuurlijk kader</t>
  </si>
  <si>
    <r>
      <rPr>
        <b/>
        <sz val="10"/>
        <color theme="1"/>
        <rFont val="Arial"/>
        <family val="2"/>
      </rPr>
      <t>NIET</t>
    </r>
    <r>
      <rPr>
        <sz val="10"/>
        <color theme="1"/>
        <rFont val="Arial"/>
        <family val="2"/>
      </rPr>
      <t xml:space="preserve"> in te vullen: duivensport - inrichters wielerwedstrijd - sportclubs jeugdwerking - recreatieve sportclubs</t>
    </r>
  </si>
  <si>
    <r>
      <t>WEL</t>
    </r>
    <r>
      <rPr>
        <sz val="10"/>
        <color theme="1"/>
        <rFont val="Arial"/>
        <family val="2"/>
      </rPr>
      <t xml:space="preserve"> in te vullen: sportclubs met enkel bestuurlijk kader</t>
    </r>
  </si>
  <si>
    <t>1. BESTUURLIJK KADER</t>
  </si>
  <si>
    <t>subtotaal bestuurlijk kader</t>
  </si>
  <si>
    <t>Voorbeeld trainingsschema</t>
  </si>
  <si>
    <t>naam trainer</t>
  </si>
  <si>
    <t>trainingsdag</t>
  </si>
  <si>
    <t>trainingsuur</t>
  </si>
  <si>
    <t>aantal uren</t>
  </si>
  <si>
    <t>diploma</t>
  </si>
  <si>
    <t>vb. Jerry Van Vossel</t>
  </si>
  <si>
    <t>maandag</t>
  </si>
  <si>
    <t>19.00 - 21.00 uur</t>
  </si>
  <si>
    <t>bachelor/regent LO</t>
  </si>
  <si>
    <t>dinsdag</t>
  </si>
  <si>
    <t>20.30 - 22.00 uur</t>
  </si>
  <si>
    <t>Totaal trainingsuren toptrainer</t>
  </si>
  <si>
    <t>Totaal trainingsuren trainer A</t>
  </si>
  <si>
    <t>Totaal trainingsuren trainer B</t>
  </si>
  <si>
    <t>Totaal trainingsuren instructeur B</t>
  </si>
  <si>
    <t>Totaal trainingsuren master/licentiaat LO</t>
  </si>
  <si>
    <t>Totaal trainingsuren bachelor/regent LO</t>
  </si>
  <si>
    <t>Totaal trainingsuren master/licentiaat kinesitherapie</t>
  </si>
  <si>
    <t>Totaal trainingsuren bachelor/regent kinesitherapie</t>
  </si>
  <si>
    <t>Totaal trainingsuren initiator</t>
  </si>
  <si>
    <t>Totaal trainingsuren aspirant-initiator</t>
  </si>
  <si>
    <t>Totaal trainingsuren ander pedagogisch diploma</t>
  </si>
  <si>
    <t>Totaal trainingsuren diploma JSC</t>
  </si>
  <si>
    <t>Totaal trainingsuren instapmodule JSC</t>
  </si>
  <si>
    <t>Totaal trainingsuren ervaringsdeskundige</t>
  </si>
  <si>
    <t>Verklarende woordenlijst</t>
  </si>
  <si>
    <t>1. VERKLARENDE WOORDENLIJST</t>
  </si>
  <si>
    <t>VBP 1</t>
  </si>
  <si>
    <t>Vlaamse Beleidsprioriteit 1: ondersteunen kwalitatieve uitbouw sportverenigingen via doelgericht subsidiebeleid</t>
  </si>
  <si>
    <t>VBP 2</t>
  </si>
  <si>
    <t>Vlaamse Beleidsprioriteit 2: stimuleren sportverenigingen tot professionalisering met bijzonder accent op kwaliteitsvolle jeugdsportbegeleiding en eventueel tot onderlinge samenwerking</t>
  </si>
  <si>
    <t>JSB</t>
  </si>
  <si>
    <t>jeugdsportbegeleider: jeugdtrainer</t>
  </si>
  <si>
    <t>JSC</t>
  </si>
  <si>
    <t>jeugdsportcoördinator: verantwoordelijk voor coördinatie tussen jeugdsportbegeleiders</t>
  </si>
  <si>
    <t>VTS</t>
  </si>
  <si>
    <t>Vlaamse Trainer School: door Sport Vlaanderen erkend opleidingscentra voor jeugdsportbegeleiders en jeugdsportcoördinatoren</t>
  </si>
  <si>
    <t>COMMUNICATIE</t>
  </si>
  <si>
    <t>volgende worden aanvaard: alle vormen van digitale communicatie (website, facebookpagina, twitteraccount club,…), nieuwsbrief, gewone briefwisseling en clubblad</t>
  </si>
  <si>
    <t>ANDER PEDAGOGISCH DIPLOMA</t>
  </si>
  <si>
    <t>geen sportspecifiek diploma behaald, wel ander diploma behaald om les te mogen geven (bvb. kleuteronderwijs)</t>
  </si>
  <si>
    <t>ERVARINGSDESKUNDIGE</t>
  </si>
  <si>
    <t>geen sportspecifiek diploma behaald, door minstens 10 jaar training te geven in de sporttak voldoende ervaring opgebouwd</t>
  </si>
  <si>
    <t>elke club krijgt deze punten door annulatie van de AV</t>
  </si>
  <si>
    <t>FEITELIJKE VERENIGING</t>
  </si>
  <si>
    <t>VZW</t>
  </si>
  <si>
    <t>SECRETARIS</t>
  </si>
  <si>
    <t>VOORZITTER</t>
  </si>
  <si>
    <t>MAIL</t>
  </si>
  <si>
    <t>POST</t>
  </si>
  <si>
    <t>Seizoen: 01/07/2022 - 30/06/2023</t>
  </si>
  <si>
    <t>5. TOTAAL AANTAL PUNTEN  SPORTSEIZOEN 2022 - 2023</t>
  </si>
  <si>
    <t>BEDRAG WERKINGSSUBSIDIE 2022 - 2023 (voorbehouden administratie):</t>
  </si>
  <si>
    <t>toptrainer</t>
  </si>
  <si>
    <t>trainer A</t>
  </si>
  <si>
    <t>trainer B</t>
  </si>
  <si>
    <t>instructeur B</t>
  </si>
  <si>
    <t>master/licentiaat LO</t>
  </si>
  <si>
    <t>master/licentiaat kinesitherapie</t>
  </si>
  <si>
    <t>bachelor/regent kinesitherapie</t>
  </si>
  <si>
    <t>initiator</t>
  </si>
  <si>
    <t>aspirant-initiator</t>
  </si>
  <si>
    <t>ander pedagogisch diploma</t>
  </si>
  <si>
    <t>diploma JSC</t>
  </si>
  <si>
    <t>instapmodule JSC</t>
  </si>
  <si>
    <t>ervaringsdeskundige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</si>
</sst>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 &quot;€&quot;\ * #,##0.00_ ;_ &quot;€&quot;\ * \-#,##0.00_ ;_ &quot;€&quot;\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Arial"/>
      <family val="2"/>
    </font>
    <font>
      <b/>
      <sz val="14"/>
      <name val="Arial"/>
      <family val="2"/>
    </font>
    <font>
      <b/>
      <u/>
      <sz val="12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24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u/>
      <sz val="10"/>
      <name val="Wingdings"/>
      <charset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u/>
      <sz val="11"/>
      <color theme="0"/>
      <name val="Arial"/>
      <family val="2"/>
    </font>
    <font>
      <sz val="8"/>
      <color theme="1"/>
      <name val="Arial"/>
      <family val="2"/>
    </font>
    <font>
      <b/>
      <u/>
      <sz val="10"/>
      <color theme="0"/>
      <name val="Arial"/>
      <family val="2"/>
    </font>
    <font>
      <b/>
      <u/>
      <sz val="24"/>
      <color theme="0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3" xfId="0" applyBorder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8" fillId="0" borderId="6" xfId="0" applyFont="1" applyBorder="1"/>
    <xf numFmtId="0" fontId="10" fillId="0" borderId="5" xfId="0" applyFont="1" applyBorder="1"/>
    <xf numFmtId="0" fontId="8" fillId="0" borderId="5" xfId="0" applyFont="1" applyBorder="1"/>
    <xf numFmtId="0" fontId="9" fillId="0" borderId="6" xfId="0" applyFont="1" applyBorder="1"/>
    <xf numFmtId="0" fontId="7" fillId="0" borderId="6" xfId="0" applyFont="1" applyBorder="1"/>
    <xf numFmtId="0" fontId="8" fillId="0" borderId="3" xfId="0" applyFont="1" applyBorder="1"/>
    <xf numFmtId="0" fontId="0" fillId="0" borderId="8" xfId="0" applyBorder="1"/>
    <xf numFmtId="0" fontId="7" fillId="0" borderId="1" xfId="0" applyFont="1" applyBorder="1"/>
    <xf numFmtId="0" fontId="8" fillId="0" borderId="11" xfId="0" applyFont="1" applyBorder="1"/>
    <xf numFmtId="0" fontId="7" fillId="0" borderId="11" xfId="0" applyFont="1" applyBorder="1"/>
    <xf numFmtId="0" fontId="7" fillId="0" borderId="3" xfId="0" applyFont="1" applyBorder="1"/>
    <xf numFmtId="0" fontId="8" fillId="0" borderId="1" xfId="0" applyFont="1" applyBorder="1"/>
    <xf numFmtId="1" fontId="13" fillId="3" borderId="2" xfId="0" applyNumberFormat="1" applyFont="1" applyFill="1" applyBorder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164" fontId="15" fillId="2" borderId="17" xfId="0" applyNumberFormat="1" applyFont="1" applyFill="1" applyBorder="1" applyAlignment="1">
      <alignment horizontal="center" vertical="center"/>
    </xf>
    <xf numFmtId="0" fontId="20" fillId="0" borderId="8" xfId="0" applyFont="1" applyBorder="1"/>
    <xf numFmtId="0" fontId="7" fillId="0" borderId="10" xfId="0" applyFont="1" applyBorder="1"/>
    <xf numFmtId="0" fontId="7" fillId="3" borderId="10" xfId="0" applyFont="1" applyFill="1" applyBorder="1" applyProtection="1">
      <protection locked="0"/>
    </xf>
    <xf numFmtId="0" fontId="7" fillId="0" borderId="10" xfId="0" applyFont="1" applyBorder="1" applyProtection="1">
      <protection locked="0"/>
    </xf>
    <xf numFmtId="0" fontId="10" fillId="0" borderId="2" xfId="2" applyFont="1" applyFill="1" applyBorder="1" applyAlignment="1" applyProtection="1">
      <alignment horizontal="right"/>
    </xf>
    <xf numFmtId="0" fontId="7" fillId="0" borderId="0" xfId="0" applyFont="1"/>
    <xf numFmtId="0" fontId="7" fillId="3" borderId="0" xfId="0" applyFont="1" applyFill="1" applyProtection="1">
      <protection locked="0"/>
    </xf>
    <xf numFmtId="0" fontId="7" fillId="0" borderId="0" xfId="0" applyFont="1" applyProtection="1">
      <protection locked="0"/>
    </xf>
    <xf numFmtId="1" fontId="13" fillId="0" borderId="6" xfId="0" applyNumberFormat="1" applyFont="1" applyBorder="1"/>
    <xf numFmtId="0" fontId="7" fillId="0" borderId="16" xfId="0" applyFont="1" applyBorder="1"/>
    <xf numFmtId="0" fontId="7" fillId="3" borderId="16" xfId="0" applyFont="1" applyFill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0" borderId="4" xfId="0" applyFont="1" applyBorder="1"/>
    <xf numFmtId="1" fontId="15" fillId="2" borderId="17" xfId="0" applyNumberFormat="1" applyFont="1" applyFill="1" applyBorder="1"/>
    <xf numFmtId="1" fontId="13" fillId="0" borderId="2" xfId="0" applyNumberFormat="1" applyFont="1" applyBorder="1"/>
    <xf numFmtId="0" fontId="23" fillId="0" borderId="3" xfId="0" applyFont="1" applyBorder="1"/>
    <xf numFmtId="0" fontId="23" fillId="0" borderId="16" xfId="0" applyFont="1" applyBorder="1" applyProtection="1">
      <protection locked="0"/>
    </xf>
    <xf numFmtId="0" fontId="23" fillId="0" borderId="4" xfId="0" applyFont="1" applyBorder="1"/>
    <xf numFmtId="0" fontId="2" fillId="0" borderId="0" xfId="0" applyFont="1"/>
    <xf numFmtId="1" fontId="7" fillId="0" borderId="4" xfId="0" applyNumberFormat="1" applyFont="1" applyBorder="1"/>
    <xf numFmtId="1" fontId="7" fillId="0" borderId="2" xfId="0" applyNumberFormat="1" applyFont="1" applyBorder="1"/>
    <xf numFmtId="1" fontId="7" fillId="0" borderId="6" xfId="0" applyNumberFormat="1" applyFont="1" applyBorder="1"/>
    <xf numFmtId="1" fontId="10" fillId="0" borderId="2" xfId="2" applyNumberFormat="1" applyFont="1" applyFill="1" applyBorder="1" applyAlignment="1" applyProtection="1">
      <alignment horizontal="right"/>
    </xf>
    <xf numFmtId="1" fontId="15" fillId="2" borderId="9" xfId="0" applyNumberFormat="1" applyFont="1" applyFill="1" applyBorder="1"/>
    <xf numFmtId="1" fontId="15" fillId="5" borderId="9" xfId="0" applyNumberFormat="1" applyFont="1" applyFill="1" applyBorder="1"/>
    <xf numFmtId="0" fontId="15" fillId="0" borderId="8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1" fontId="15" fillId="0" borderId="7" xfId="0" applyNumberFormat="1" applyFont="1" applyBorder="1"/>
    <xf numFmtId="0" fontId="20" fillId="0" borderId="3" xfId="0" applyFont="1" applyBorder="1" applyProtection="1">
      <protection locked="0"/>
    </xf>
    <xf numFmtId="0" fontId="10" fillId="0" borderId="2" xfId="2" applyFont="1" applyBorder="1" applyAlignment="1" applyProtection="1">
      <alignment horizontal="right"/>
    </xf>
    <xf numFmtId="0" fontId="26" fillId="0" borderId="0" xfId="0" applyFont="1"/>
    <xf numFmtId="0" fontId="13" fillId="0" borderId="6" xfId="1" applyNumberFormat="1" applyFont="1" applyFill="1" applyBorder="1"/>
    <xf numFmtId="0" fontId="15" fillId="2" borderId="9" xfId="2" applyFont="1" applyFill="1" applyBorder="1" applyAlignment="1">
      <alignment wrapText="1"/>
    </xf>
    <xf numFmtId="0" fontId="13" fillId="0" borderId="2" xfId="1" applyNumberFormat="1" applyFont="1" applyFill="1" applyBorder="1"/>
    <xf numFmtId="0" fontId="15" fillId="2" borderId="9" xfId="2" applyFont="1" applyFill="1" applyBorder="1" applyAlignment="1"/>
    <xf numFmtId="0" fontId="13" fillId="0" borderId="4" xfId="1" applyNumberFormat="1" applyFont="1" applyFill="1" applyBorder="1"/>
    <xf numFmtId="0" fontId="15" fillId="2" borderId="9" xfId="1" applyNumberFormat="1" applyFont="1" applyFill="1" applyBorder="1"/>
    <xf numFmtId="0" fontId="15" fillId="5" borderId="9" xfId="1" applyNumberFormat="1" applyFont="1" applyFill="1" applyBorder="1"/>
    <xf numFmtId="0" fontId="15" fillId="2" borderId="7" xfId="0" applyFont="1" applyFill="1" applyBorder="1"/>
    <xf numFmtId="0" fontId="15" fillId="2" borderId="9" xfId="0" applyFont="1" applyFill="1" applyBorder="1"/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11" fillId="0" borderId="2" xfId="2" applyFont="1" applyBorder="1" applyAlignment="1" applyProtection="1">
      <alignment horizontal="right"/>
    </xf>
    <xf numFmtId="0" fontId="15" fillId="2" borderId="2" xfId="2" applyFont="1" applyFill="1" applyBorder="1" applyAlignment="1">
      <alignment wrapText="1"/>
    </xf>
    <xf numFmtId="0" fontId="15" fillId="4" borderId="18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7" fillId="3" borderId="21" xfId="0" applyFont="1" applyFill="1" applyBorder="1"/>
    <xf numFmtId="0" fontId="7" fillId="3" borderId="22" xfId="0" applyFont="1" applyFill="1" applyBorder="1"/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/>
    <xf numFmtId="0" fontId="7" fillId="3" borderId="24" xfId="0" applyFont="1" applyFill="1" applyBorder="1"/>
    <xf numFmtId="0" fontId="7" fillId="3" borderId="25" xfId="0" applyFont="1" applyFill="1" applyBorder="1"/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/>
    <xf numFmtId="0" fontId="7" fillId="0" borderId="27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4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13" fillId="3" borderId="29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29" fillId="0" borderId="0" xfId="0" applyFont="1"/>
    <xf numFmtId="0" fontId="8" fillId="0" borderId="5" xfId="0" applyFont="1" applyBorder="1"/>
    <xf numFmtId="0" fontId="8" fillId="0" borderId="6" xfId="0" applyFont="1" applyBorder="1"/>
    <xf numFmtId="0" fontId="6" fillId="2" borderId="5" xfId="2" quotePrefix="1" applyFont="1" applyFill="1" applyBorder="1" applyAlignment="1" applyProtection="1">
      <alignment horizontal="center"/>
    </xf>
    <xf numFmtId="0" fontId="6" fillId="2" borderId="6" xfId="2" applyFont="1" applyFill="1" applyBorder="1" applyAlignment="1" applyProtection="1">
      <alignment horizontal="center"/>
    </xf>
    <xf numFmtId="0" fontId="8" fillId="0" borderId="3" xfId="0" applyFont="1" applyBorder="1"/>
    <xf numFmtId="0" fontId="8" fillId="0" borderId="4" xfId="0" applyFont="1" applyBorder="1"/>
    <xf numFmtId="0" fontId="8" fillId="0" borderId="7" xfId="0" applyFont="1" applyBorder="1"/>
    <xf numFmtId="0" fontId="6" fillId="2" borderId="1" xfId="0" applyFont="1" applyFill="1" applyBorder="1"/>
    <xf numFmtId="0" fontId="6" fillId="2" borderId="2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0" fillId="0" borderId="7" xfId="0" applyBorder="1"/>
    <xf numFmtId="0" fontId="6" fillId="4" borderId="8" xfId="2" applyFont="1" applyFill="1" applyBorder="1" applyAlignment="1" applyProtection="1">
      <alignment horizontal="center"/>
    </xf>
    <xf numFmtId="0" fontId="6" fillId="4" borderId="7" xfId="2" applyFont="1" applyFill="1" applyBorder="1" applyAlignment="1" applyProtection="1">
      <alignment horizontal="center"/>
    </xf>
    <xf numFmtId="0" fontId="6" fillId="4" borderId="9" xfId="2" applyFont="1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left"/>
      <protection locked="0"/>
    </xf>
    <xf numFmtId="0" fontId="11" fillId="3" borderId="6" xfId="0" applyFont="1" applyFill="1" applyBorder="1" applyAlignment="1" applyProtection="1">
      <alignment horizontal="left"/>
      <protection locked="0"/>
    </xf>
    <xf numFmtId="0" fontId="11" fillId="3" borderId="16" xfId="0" applyFont="1" applyFill="1" applyBorder="1" applyProtection="1">
      <protection locked="0"/>
    </xf>
    <xf numFmtId="0" fontId="11" fillId="3" borderId="4" xfId="0" applyFont="1" applyFill="1" applyBorder="1" applyProtection="1">
      <protection locked="0"/>
    </xf>
    <xf numFmtId="0" fontId="6" fillId="2" borderId="8" xfId="0" applyFont="1" applyFill="1" applyBorder="1"/>
    <xf numFmtId="0" fontId="6" fillId="2" borderId="7" xfId="0" applyFont="1" applyFill="1" applyBorder="1"/>
    <xf numFmtId="0" fontId="6" fillId="2" borderId="9" xfId="0" applyFont="1" applyFill="1" applyBorder="1"/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1" fillId="0" borderId="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8" fillId="0" borderId="16" xfId="2" applyFont="1" applyFill="1" applyBorder="1" applyAlignment="1" applyProtection="1">
      <alignment horizontal="center"/>
    </xf>
    <xf numFmtId="0" fontId="11" fillId="3" borderId="10" xfId="0" applyFont="1" applyFill="1" applyBorder="1" applyAlignment="1" applyProtection="1">
      <alignment horizontal="left"/>
      <protection locked="0"/>
    </xf>
    <xf numFmtId="0" fontId="11" fillId="3" borderId="2" xfId="0" applyFont="1" applyFill="1" applyBorder="1" applyAlignment="1" applyProtection="1">
      <alignment horizontal="left"/>
      <protection locked="0"/>
    </xf>
    <xf numFmtId="0" fontId="11" fillId="3" borderId="16" xfId="0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left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49" fontId="11" fillId="3" borderId="15" xfId="0" applyNumberFormat="1" applyFont="1" applyFill="1" applyBorder="1" applyAlignment="1" applyProtection="1">
      <alignment horizontal="left"/>
      <protection locked="0"/>
    </xf>
    <xf numFmtId="49" fontId="11" fillId="3" borderId="12" xfId="0" applyNumberFormat="1" applyFont="1" applyFill="1" applyBorder="1" applyAlignment="1" applyProtection="1">
      <alignment horizontal="left"/>
      <protection locked="0"/>
    </xf>
    <xf numFmtId="49" fontId="11" fillId="3" borderId="6" xfId="0" applyNumberFormat="1" applyFont="1" applyFill="1" applyBorder="1" applyProtection="1">
      <protection locked="0"/>
    </xf>
    <xf numFmtId="49" fontId="11" fillId="3" borderId="16" xfId="0" applyNumberFormat="1" applyFont="1" applyFill="1" applyBorder="1" applyAlignment="1" applyProtection="1">
      <alignment horizontal="left"/>
      <protection locked="0"/>
    </xf>
    <xf numFmtId="49" fontId="11" fillId="3" borderId="4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49" fontId="11" fillId="3" borderId="0" xfId="0" applyNumberFormat="1" applyFont="1" applyFill="1" applyAlignment="1" applyProtection="1">
      <alignment horizontal="left"/>
      <protection locked="0"/>
    </xf>
    <xf numFmtId="49" fontId="11" fillId="3" borderId="6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11" fillId="3" borderId="10" xfId="0" applyNumberFormat="1" applyFont="1" applyFill="1" applyBorder="1" applyAlignment="1" applyProtection="1">
      <alignment horizontal="left"/>
      <protection locked="0"/>
    </xf>
    <xf numFmtId="49" fontId="11" fillId="3" borderId="2" xfId="0" applyNumberFormat="1" applyFont="1" applyFill="1" applyBorder="1" applyAlignment="1" applyProtection="1">
      <alignment horizontal="left"/>
      <protection locked="0"/>
    </xf>
    <xf numFmtId="49" fontId="11" fillId="3" borderId="13" xfId="0" applyNumberFormat="1" applyFont="1" applyFill="1" applyBorder="1" applyAlignment="1" applyProtection="1">
      <alignment horizontal="left"/>
      <protection locked="0"/>
    </xf>
    <xf numFmtId="49" fontId="11" fillId="3" borderId="14" xfId="0" applyNumberFormat="1" applyFont="1" applyFill="1" applyBorder="1" applyAlignment="1" applyProtection="1">
      <alignment horizontal="left"/>
      <protection locked="0"/>
    </xf>
    <xf numFmtId="0" fontId="15" fillId="2" borderId="8" xfId="0" applyFont="1" applyFill="1" applyBorder="1"/>
    <xf numFmtId="0" fontId="24" fillId="2" borderId="7" xfId="0" applyFont="1" applyFill="1" applyBorder="1"/>
    <xf numFmtId="0" fontId="15" fillId="5" borderId="8" xfId="0" applyFont="1" applyFill="1" applyBorder="1" applyAlignment="1">
      <alignment horizontal="left"/>
    </xf>
    <xf numFmtId="0" fontId="15" fillId="5" borderId="7" xfId="0" applyFont="1" applyFill="1" applyBorder="1" applyAlignment="1">
      <alignment horizontal="left"/>
    </xf>
    <xf numFmtId="0" fontId="3" fillId="2" borderId="8" xfId="2" applyFill="1" applyBorder="1" applyAlignment="1" applyProtection="1">
      <alignment horizontal="center"/>
    </xf>
    <xf numFmtId="0" fontId="3" fillId="2" borderId="7" xfId="2" applyFill="1" applyBorder="1" applyAlignment="1" applyProtection="1">
      <alignment horizontal="center"/>
    </xf>
    <xf numFmtId="0" fontId="3" fillId="2" borderId="9" xfId="2" applyFill="1" applyBorder="1" applyAlignment="1" applyProtection="1">
      <alignment horizontal="center"/>
    </xf>
    <xf numFmtId="0" fontId="7" fillId="0" borderId="0" xfId="0" applyFont="1"/>
    <xf numFmtId="0" fontId="15" fillId="2" borderId="7" xfId="0" applyFont="1" applyFill="1" applyBorder="1"/>
    <xf numFmtId="0" fontId="15" fillId="2" borderId="9" xfId="0" applyFont="1" applyFill="1" applyBorder="1"/>
    <xf numFmtId="0" fontId="24" fillId="2" borderId="9" xfId="0" applyFont="1" applyFill="1" applyBorder="1"/>
    <xf numFmtId="0" fontId="0" fillId="0" borderId="10" xfId="0" applyBorder="1" applyAlignment="1">
      <alignment horizontal="center"/>
    </xf>
    <xf numFmtId="0" fontId="7" fillId="0" borderId="1" xfId="0" applyFont="1" applyBorder="1"/>
    <xf numFmtId="0" fontId="7" fillId="0" borderId="10" xfId="0" applyFont="1" applyBorder="1"/>
    <xf numFmtId="0" fontId="21" fillId="2" borderId="7" xfId="0" applyFont="1" applyFill="1" applyBorder="1"/>
    <xf numFmtId="0" fontId="21" fillId="2" borderId="9" xfId="0" applyFont="1" applyFill="1" applyBorder="1"/>
    <xf numFmtId="0" fontId="20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5" xfId="0" applyFont="1" applyBorder="1"/>
    <xf numFmtId="0" fontId="13" fillId="0" borderId="0" xfId="0" applyFont="1"/>
    <xf numFmtId="0" fontId="13" fillId="0" borderId="6" xfId="0" applyFont="1" applyBorder="1"/>
    <xf numFmtId="0" fontId="13" fillId="0" borderId="3" xfId="0" applyFont="1" applyBorder="1"/>
    <xf numFmtId="0" fontId="13" fillId="0" borderId="16" xfId="0" applyFont="1" applyBorder="1"/>
    <xf numFmtId="0" fontId="13" fillId="0" borderId="4" xfId="0" applyFont="1" applyBorder="1"/>
    <xf numFmtId="0" fontId="7" fillId="0" borderId="16" xfId="0" applyFont="1" applyBorder="1" applyAlignment="1">
      <alignment horizontal="center"/>
    </xf>
    <xf numFmtId="0" fontId="20" fillId="0" borderId="10" xfId="0" applyFont="1" applyBorder="1"/>
    <xf numFmtId="0" fontId="25" fillId="2" borderId="8" xfId="0" applyFont="1" applyFill="1" applyBorder="1"/>
    <xf numFmtId="0" fontId="25" fillId="2" borderId="7" xfId="0" applyFont="1" applyFill="1" applyBorder="1"/>
    <xf numFmtId="0" fontId="25" fillId="2" borderId="9" xfId="0" applyFont="1" applyFill="1" applyBorder="1"/>
    <xf numFmtId="0" fontId="14" fillId="2" borderId="8" xfId="0" applyFont="1" applyFill="1" applyBorder="1"/>
    <xf numFmtId="0" fontId="7" fillId="0" borderId="2" xfId="0" applyFont="1" applyBorder="1"/>
    <xf numFmtId="0" fontId="7" fillId="0" borderId="10" xfId="0" applyFont="1" applyBorder="1" applyAlignment="1">
      <alignment horizontal="center"/>
    </xf>
    <xf numFmtId="0" fontId="15" fillId="2" borderId="8" xfId="2" applyFont="1" applyFill="1" applyBorder="1" applyAlignment="1">
      <alignment horizontal="left"/>
    </xf>
    <xf numFmtId="0" fontId="15" fillId="2" borderId="7" xfId="2" applyFont="1" applyFill="1" applyBorder="1" applyAlignment="1">
      <alignment horizontal="left"/>
    </xf>
    <xf numFmtId="0" fontId="3" fillId="2" borderId="8" xfId="2" applyFill="1" applyBorder="1" applyAlignment="1">
      <alignment horizontal="center" wrapText="1"/>
    </xf>
    <xf numFmtId="0" fontId="3" fillId="2" borderId="7" xfId="2" applyFill="1" applyBorder="1" applyAlignment="1">
      <alignment horizontal="center" wrapText="1"/>
    </xf>
    <xf numFmtId="0" fontId="3" fillId="2" borderId="9" xfId="2" applyFill="1" applyBorder="1" applyAlignment="1">
      <alignment horizontal="center" wrapText="1"/>
    </xf>
    <xf numFmtId="0" fontId="15" fillId="5" borderId="8" xfId="0" applyFont="1" applyFill="1" applyBorder="1"/>
    <xf numFmtId="0" fontId="15" fillId="5" borderId="7" xfId="0" applyFont="1" applyFill="1" applyBorder="1"/>
    <xf numFmtId="0" fontId="15" fillId="2" borderId="8" xfId="2" applyFont="1" applyFill="1" applyBorder="1" applyAlignment="1">
      <alignment wrapText="1"/>
    </xf>
    <xf numFmtId="0" fontId="15" fillId="2" borderId="7" xfId="2" applyFont="1" applyFill="1" applyBorder="1" applyAlignment="1">
      <alignment wrapText="1"/>
    </xf>
    <xf numFmtId="0" fontId="27" fillId="2" borderId="7" xfId="0" applyFont="1" applyFill="1" applyBorder="1"/>
    <xf numFmtId="0" fontId="27" fillId="2" borderId="9" xfId="0" applyFont="1" applyFill="1" applyBorder="1"/>
    <xf numFmtId="0" fontId="15" fillId="2" borderId="8" xfId="2" applyFont="1" applyFill="1" applyBorder="1" applyAlignment="1"/>
    <xf numFmtId="0" fontId="15" fillId="2" borderId="7" xfId="2" applyFont="1" applyFill="1" applyBorder="1" applyAlignment="1"/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5" fillId="2" borderId="1" xfId="2" applyFont="1" applyFill="1" applyBorder="1" applyAlignment="1">
      <alignment wrapText="1"/>
    </xf>
    <xf numFmtId="0" fontId="15" fillId="2" borderId="10" xfId="2" applyFont="1" applyFill="1" applyBorder="1" applyAlignment="1">
      <alignment wrapText="1"/>
    </xf>
    <xf numFmtId="0" fontId="15" fillId="0" borderId="0" xfId="2" applyFont="1" applyFill="1" applyBorder="1" applyAlignment="1">
      <alignment horizontal="center" wrapText="1"/>
    </xf>
    <xf numFmtId="0" fontId="13" fillId="3" borderId="31" xfId="0" applyFont="1" applyFill="1" applyBorder="1"/>
    <xf numFmtId="0" fontId="13" fillId="3" borderId="32" xfId="0" applyFont="1" applyFill="1" applyBorder="1"/>
    <xf numFmtId="0" fontId="13" fillId="3" borderId="33" xfId="0" applyFont="1" applyFill="1" applyBorder="1"/>
    <xf numFmtId="0" fontId="13" fillId="3" borderId="34" xfId="0" applyFont="1" applyFill="1" applyBorder="1"/>
    <xf numFmtId="0" fontId="13" fillId="3" borderId="35" xfId="0" applyFont="1" applyFill="1" applyBorder="1"/>
    <xf numFmtId="0" fontId="13" fillId="3" borderId="36" xfId="0" applyFont="1" applyFill="1" applyBorder="1"/>
    <xf numFmtId="0" fontId="28" fillId="2" borderId="1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13" fillId="3" borderId="11" xfId="0" applyFont="1" applyFill="1" applyBorder="1"/>
    <xf numFmtId="0" fontId="13" fillId="3" borderId="13" xfId="0" applyFont="1" applyFill="1" applyBorder="1"/>
    <xf numFmtId="0" fontId="13" fillId="3" borderId="30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D$56" lockText="1" noThreeD="1"/>
</file>

<file path=xl/ctrlProps/ctrlProp10.xml><?xml version="1.0" encoding="utf-8"?>
<formControlPr xmlns="http://schemas.microsoft.com/office/spreadsheetml/2009/9/main" objectType="CheckBox" fmlaLink="$D$39" lockText="1" noThreeD="1"/>
</file>

<file path=xl/ctrlProps/ctrlProp11.xml><?xml version="1.0" encoding="utf-8"?>
<formControlPr xmlns="http://schemas.microsoft.com/office/spreadsheetml/2009/9/main" objectType="CheckBox" fmlaLink="$D$40" lockText="1" noThreeD="1"/>
</file>

<file path=xl/ctrlProps/ctrlProp12.xml><?xml version="1.0" encoding="utf-8"?>
<formControlPr xmlns="http://schemas.microsoft.com/office/spreadsheetml/2009/9/main" objectType="CheckBox" fmlaLink="$D$41" lockText="1" noThreeD="1"/>
</file>

<file path=xl/ctrlProps/ctrlProp13.xml><?xml version="1.0" encoding="utf-8"?>
<formControlPr xmlns="http://schemas.microsoft.com/office/spreadsheetml/2009/9/main" objectType="CheckBox" fmlaLink="$D$42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$D$43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$D$44" lockText="1" noThreeD="1"/>
</file>

<file path=xl/ctrlProps/ctrlProp18.xml><?xml version="1.0" encoding="utf-8"?>
<formControlPr xmlns="http://schemas.microsoft.com/office/spreadsheetml/2009/9/main" objectType="CheckBox" fmlaLink="$D$47" lockText="1" noThreeD="1"/>
</file>

<file path=xl/ctrlProps/ctrlProp19.xml><?xml version="1.0" encoding="utf-8"?>
<formControlPr xmlns="http://schemas.microsoft.com/office/spreadsheetml/2009/9/main" objectType="CheckBox" fmlaLink="$D$46" lockText="1" noThreeD="1"/>
</file>

<file path=xl/ctrlProps/ctrlProp2.xml><?xml version="1.0" encoding="utf-8"?>
<formControlPr xmlns="http://schemas.microsoft.com/office/spreadsheetml/2009/9/main" objectType="CheckBox" fmlaLink="$D$57" lockText="1" noThreeD="1"/>
</file>

<file path=xl/ctrlProps/ctrlProp20.xml><?xml version="1.0" encoding="utf-8"?>
<formControlPr xmlns="http://schemas.microsoft.com/office/spreadsheetml/2009/9/main" objectType="CheckBox" fmlaLink="$D$50" lockText="1" noThreeD="1"/>
</file>

<file path=xl/ctrlProps/ctrlProp21.xml><?xml version="1.0" encoding="utf-8"?>
<formControlPr xmlns="http://schemas.microsoft.com/office/spreadsheetml/2009/9/main" objectType="CheckBox" fmlaLink="$D$48" lockText="1" noThreeD="1"/>
</file>

<file path=xl/ctrlProps/ctrlProp22.xml><?xml version="1.0" encoding="utf-8"?>
<formControlPr xmlns="http://schemas.microsoft.com/office/spreadsheetml/2009/9/main" objectType="CheckBox" fmlaLink="$D$51" lockText="1" noThreeD="1"/>
</file>

<file path=xl/ctrlProps/ctrlProp23.xml><?xml version="1.0" encoding="utf-8"?>
<formControlPr xmlns="http://schemas.microsoft.com/office/spreadsheetml/2009/9/main" objectType="CheckBox" fmlaLink="$D$49" lockText="1" noThreeD="1"/>
</file>

<file path=xl/ctrlProps/ctrlProp24.xml><?xml version="1.0" encoding="utf-8"?>
<formControlPr xmlns="http://schemas.microsoft.com/office/spreadsheetml/2009/9/main" objectType="CheckBox" fmlaLink="D52" lockText="1" noThreeD="1"/>
</file>

<file path=xl/ctrlProps/ctrlProp25.xml><?xml version="1.0" encoding="utf-8"?>
<formControlPr xmlns="http://schemas.microsoft.com/office/spreadsheetml/2009/9/main" objectType="CheckBox" fmlaLink="$D$11" lockText="1" noThreeD="1"/>
</file>

<file path=xl/ctrlProps/ctrlProp26.xml><?xml version="1.0" encoding="utf-8"?>
<formControlPr xmlns="http://schemas.microsoft.com/office/spreadsheetml/2009/9/main" objectType="CheckBox" fmlaLink="$D$12" lockText="1" noThreeD="1"/>
</file>

<file path=xl/ctrlProps/ctrlProp27.xml><?xml version="1.0" encoding="utf-8"?>
<formControlPr xmlns="http://schemas.microsoft.com/office/spreadsheetml/2009/9/main" objectType="CheckBox" fmlaLink="$D$13" lockText="1" noThreeD="1"/>
</file>

<file path=xl/ctrlProps/ctrlProp28.xml><?xml version="1.0" encoding="utf-8"?>
<formControlPr xmlns="http://schemas.microsoft.com/office/spreadsheetml/2009/9/main" objectType="CheckBox" fmlaLink="$D$14" lockText="1" noThreeD="1"/>
</file>

<file path=xl/ctrlProps/ctrlProp29.xml><?xml version="1.0" encoding="utf-8"?>
<formControlPr xmlns="http://schemas.microsoft.com/office/spreadsheetml/2009/9/main" objectType="CheckBox" fmlaLink="$D$15" lockText="1" noThreeD="1"/>
</file>

<file path=xl/ctrlProps/ctrlProp3.xml><?xml version="1.0" encoding="utf-8"?>
<formControlPr xmlns="http://schemas.microsoft.com/office/spreadsheetml/2009/9/main" objectType="CheckBox" fmlaLink="$D$58" lockText="1" noThreeD="1"/>
</file>

<file path=xl/ctrlProps/ctrlProp30.xml><?xml version="1.0" encoding="utf-8"?>
<formControlPr xmlns="http://schemas.microsoft.com/office/spreadsheetml/2009/9/main" objectType="CheckBox" fmlaLink="$D$16" lockText="1" noThreeD="1"/>
</file>

<file path=xl/ctrlProps/ctrlProp31.xml><?xml version="1.0" encoding="utf-8"?>
<formControlPr xmlns="http://schemas.microsoft.com/office/spreadsheetml/2009/9/main" objectType="CheckBox" fmlaLink="$D$17" lockText="1" noThreeD="1"/>
</file>

<file path=xl/ctrlProps/ctrlProp32.xml><?xml version="1.0" encoding="utf-8"?>
<formControlPr xmlns="http://schemas.microsoft.com/office/spreadsheetml/2009/9/main" objectType="CheckBox" fmlaLink="$D$18" lockText="1" noThreeD="1"/>
</file>

<file path=xl/ctrlProps/ctrlProp33.xml><?xml version="1.0" encoding="utf-8"?>
<formControlPr xmlns="http://schemas.microsoft.com/office/spreadsheetml/2009/9/main" objectType="CheckBox" fmlaLink="$D$19" lockText="1" noThreeD="1"/>
</file>

<file path=xl/ctrlProps/ctrlProp34.xml><?xml version="1.0" encoding="utf-8"?>
<formControlPr xmlns="http://schemas.microsoft.com/office/spreadsheetml/2009/9/main" objectType="CheckBox" fmlaLink="$D$20" lockText="1" noThreeD="1"/>
</file>

<file path=xl/ctrlProps/ctrlProp35.xml><?xml version="1.0" encoding="utf-8"?>
<formControlPr xmlns="http://schemas.microsoft.com/office/spreadsheetml/2009/9/main" objectType="CheckBox" fmlaLink="$D$21" lockText="1" noThreeD="1"/>
</file>

<file path=xl/ctrlProps/ctrlProp36.xml><?xml version="1.0" encoding="utf-8"?>
<formControlPr xmlns="http://schemas.microsoft.com/office/spreadsheetml/2009/9/main" objectType="CheckBox" fmlaLink="$D$22" lockText="1" noThreeD="1"/>
</file>

<file path=xl/ctrlProps/ctrlProp37.xml><?xml version="1.0" encoding="utf-8"?>
<formControlPr xmlns="http://schemas.microsoft.com/office/spreadsheetml/2009/9/main" objectType="CheckBox" fmlaLink="$D$23" lockText="1" noThreeD="1"/>
</file>

<file path=xl/ctrlProps/ctrlProp38.xml><?xml version="1.0" encoding="utf-8"?>
<formControlPr xmlns="http://schemas.microsoft.com/office/spreadsheetml/2009/9/main" objectType="CheckBox" fmlaLink="$D$24" lockText="1" noThreeD="1"/>
</file>

<file path=xl/ctrlProps/ctrlProp39.xml><?xml version="1.0" encoding="utf-8"?>
<formControlPr xmlns="http://schemas.microsoft.com/office/spreadsheetml/2009/9/main" objectType="CheckBox" fmlaLink="$D$25" lockText="1" noThreeD="1"/>
</file>

<file path=xl/ctrlProps/ctrlProp4.xml><?xml version="1.0" encoding="utf-8"?>
<formControlPr xmlns="http://schemas.microsoft.com/office/spreadsheetml/2009/9/main" objectType="CheckBox" fmlaLink="$D$59" lockText="1" noThreeD="1"/>
</file>

<file path=xl/ctrlProps/ctrlProp40.xml><?xml version="1.0" encoding="utf-8"?>
<formControlPr xmlns="http://schemas.microsoft.com/office/spreadsheetml/2009/9/main" objectType="CheckBox" fmlaLink="$D$34" lockText="1" noThreeD="1"/>
</file>

<file path=xl/ctrlProps/ctrlProp41.xml><?xml version="1.0" encoding="utf-8"?>
<formControlPr xmlns="http://schemas.microsoft.com/office/spreadsheetml/2009/9/main" objectType="CheckBox" fmlaLink="$D$36" lockText="1" noThreeD="1"/>
</file>

<file path=xl/ctrlProps/ctrlProp42.xml><?xml version="1.0" encoding="utf-8"?>
<formControlPr xmlns="http://schemas.microsoft.com/office/spreadsheetml/2009/9/main" objectType="CheckBox" fmlaLink="$D$63" lockText="1" noThreeD="1"/>
</file>

<file path=xl/ctrlProps/ctrlProp43.xml><?xml version="1.0" encoding="utf-8"?>
<formControlPr xmlns="http://schemas.microsoft.com/office/spreadsheetml/2009/9/main" objectType="CheckBox" fmlaLink="$D$64" lockText="1" noThreeD="1"/>
</file>

<file path=xl/ctrlProps/ctrlProp44.xml><?xml version="1.0" encoding="utf-8"?>
<formControlPr xmlns="http://schemas.microsoft.com/office/spreadsheetml/2009/9/main" objectType="CheckBox" fmlaLink="$D$68" lockText="1" noThreeD="1"/>
</file>

<file path=xl/ctrlProps/ctrlProp45.xml><?xml version="1.0" encoding="utf-8"?>
<formControlPr xmlns="http://schemas.microsoft.com/office/spreadsheetml/2009/9/main" objectType="CheckBox" fmlaLink="$D$70" lockText="1" noThreeD="1"/>
</file>

<file path=xl/ctrlProps/ctrlProp46.xml><?xml version="1.0" encoding="utf-8"?>
<formControlPr xmlns="http://schemas.microsoft.com/office/spreadsheetml/2009/9/main" objectType="CheckBox" fmlaLink="$D$69" lockText="1" noThreeD="1"/>
</file>

<file path=xl/ctrlProps/ctrlProp47.xml><?xml version="1.0" encoding="utf-8"?>
<formControlPr xmlns="http://schemas.microsoft.com/office/spreadsheetml/2009/9/main" objectType="CheckBox" fmlaLink="$D$74" lockText="1" noThreeD="1"/>
</file>

<file path=xl/ctrlProps/ctrlProp48.xml><?xml version="1.0" encoding="utf-8"?>
<formControlPr xmlns="http://schemas.microsoft.com/office/spreadsheetml/2009/9/main" objectType="CheckBox" fmlaLink="$D$78" lockText="1" noThreeD="1"/>
</file>

<file path=xl/ctrlProps/ctrlProp49.xml><?xml version="1.0" encoding="utf-8"?>
<formControlPr xmlns="http://schemas.microsoft.com/office/spreadsheetml/2009/9/main" objectType="CheckBox" fmlaLink="$D$76" lockText="1" noThreeD="1"/>
</file>

<file path=xl/ctrlProps/ctrlProp5.xml><?xml version="1.0" encoding="utf-8"?>
<formControlPr xmlns="http://schemas.microsoft.com/office/spreadsheetml/2009/9/main" objectType="CheckBox" fmlaLink="$D$29" lockText="1" noThreeD="1"/>
</file>

<file path=xl/ctrlProps/ctrlProp50.xml><?xml version="1.0" encoding="utf-8"?>
<formControlPr xmlns="http://schemas.microsoft.com/office/spreadsheetml/2009/9/main" objectType="CheckBox" fmlaLink="$D$82" lockText="1" noThreeD="1"/>
</file>

<file path=xl/ctrlProps/ctrlProp51.xml><?xml version="1.0" encoding="utf-8"?>
<formControlPr xmlns="http://schemas.microsoft.com/office/spreadsheetml/2009/9/main" objectType="CheckBox" fmlaLink="$D$84" lockText="1" noThreeD="1"/>
</file>

<file path=xl/ctrlProps/ctrlProp52.xml><?xml version="1.0" encoding="utf-8"?>
<formControlPr xmlns="http://schemas.microsoft.com/office/spreadsheetml/2009/9/main" objectType="CheckBox" fmlaLink="$D$83" lockText="1" noThreeD="1"/>
</file>

<file path=xl/ctrlProps/ctrlProp53.xml><?xml version="1.0" encoding="utf-8"?>
<formControlPr xmlns="http://schemas.microsoft.com/office/spreadsheetml/2009/9/main" objectType="CheckBox" fmlaLink="$D$89" lockText="1" noThreeD="1"/>
</file>

<file path=xl/ctrlProps/ctrlProp54.xml><?xml version="1.0" encoding="utf-8"?>
<formControlPr xmlns="http://schemas.microsoft.com/office/spreadsheetml/2009/9/main" objectType="CheckBox" fmlaLink="$D$90" lockText="1" noThreeD="1"/>
</file>

<file path=xl/ctrlProps/ctrlProp55.xml><?xml version="1.0" encoding="utf-8"?>
<formControlPr xmlns="http://schemas.microsoft.com/office/spreadsheetml/2009/9/main" objectType="CheckBox" fmlaLink="$D$88" lockText="1" noThreeD="1"/>
</file>

<file path=xl/ctrlProps/ctrlProp56.xml><?xml version="1.0" encoding="utf-8"?>
<formControlPr xmlns="http://schemas.microsoft.com/office/spreadsheetml/2009/9/main" objectType="CheckBox" fmlaLink="$D$45" lockText="1" noThreeD="1"/>
</file>

<file path=xl/ctrlProps/ctrlProp57.xml><?xml version="1.0" encoding="utf-8"?>
<formControlPr xmlns="http://schemas.microsoft.com/office/spreadsheetml/2009/9/main" objectType="CheckBox" fmlaLink="D11" lockText="1" noThreeD="1"/>
</file>

<file path=xl/ctrlProps/ctrlProp58.xml><?xml version="1.0" encoding="utf-8"?>
<formControlPr xmlns="http://schemas.microsoft.com/office/spreadsheetml/2009/9/main" objectType="CheckBox" fmlaLink="D12" lockText="1" noThreeD="1"/>
</file>

<file path=xl/ctrlProps/ctrlProp59.xml><?xml version="1.0" encoding="utf-8"?>
<formControlPr xmlns="http://schemas.microsoft.com/office/spreadsheetml/2009/9/main" objectType="CheckBox" fmlaLink="D13" lockText="1" noThreeD="1"/>
</file>

<file path=xl/ctrlProps/ctrlProp6.xml><?xml version="1.0" encoding="utf-8"?>
<formControlPr xmlns="http://schemas.microsoft.com/office/spreadsheetml/2009/9/main" objectType="CheckBox" fmlaLink="$D$30" lockText="1" noThreeD="1"/>
</file>

<file path=xl/ctrlProps/ctrlProp60.xml><?xml version="1.0" encoding="utf-8"?>
<formControlPr xmlns="http://schemas.microsoft.com/office/spreadsheetml/2009/9/main" objectType="CheckBox" fmlaLink="D14" lockText="1" noThreeD="1"/>
</file>

<file path=xl/ctrlProps/ctrlProp61.xml><?xml version="1.0" encoding="utf-8"?>
<formControlPr xmlns="http://schemas.microsoft.com/office/spreadsheetml/2009/9/main" objectType="CheckBox" fmlaLink="D15" lockText="1" noThreeD="1"/>
</file>

<file path=xl/ctrlProps/ctrlProp62.xml><?xml version="1.0" encoding="utf-8"?>
<formControlPr xmlns="http://schemas.microsoft.com/office/spreadsheetml/2009/9/main" objectType="CheckBox" fmlaLink="D16" lockText="1" noThreeD="1"/>
</file>

<file path=xl/ctrlProps/ctrlProp63.xml><?xml version="1.0" encoding="utf-8"?>
<formControlPr xmlns="http://schemas.microsoft.com/office/spreadsheetml/2009/9/main" objectType="CheckBox" fmlaLink="D17" lockText="1" noThreeD="1"/>
</file>

<file path=xl/ctrlProps/ctrlProp64.xml><?xml version="1.0" encoding="utf-8"?>
<formControlPr xmlns="http://schemas.microsoft.com/office/spreadsheetml/2009/9/main" objectType="CheckBox" fmlaLink="D18" lockText="1" noThreeD="1"/>
</file>

<file path=xl/ctrlProps/ctrlProp65.xml><?xml version="1.0" encoding="utf-8"?>
<formControlPr xmlns="http://schemas.microsoft.com/office/spreadsheetml/2009/9/main" objectType="CheckBox" fmlaLink="D19" lockText="1" noThreeD="1"/>
</file>

<file path=xl/ctrlProps/ctrlProp66.xml><?xml version="1.0" encoding="utf-8"?>
<formControlPr xmlns="http://schemas.microsoft.com/office/spreadsheetml/2009/9/main" objectType="CheckBox" fmlaLink="D20" lockText="1" noThreeD="1"/>
</file>

<file path=xl/ctrlProps/ctrlProp67.xml><?xml version="1.0" encoding="utf-8"?>
<formControlPr xmlns="http://schemas.microsoft.com/office/spreadsheetml/2009/9/main" objectType="CheckBox" fmlaLink="D21" lockText="1" noThreeD="1"/>
</file>

<file path=xl/ctrlProps/ctrlProp68.xml><?xml version="1.0" encoding="utf-8"?>
<formControlPr xmlns="http://schemas.microsoft.com/office/spreadsheetml/2009/9/main" objectType="CheckBox" fmlaLink="D22" lockText="1" noThreeD="1"/>
</file>

<file path=xl/ctrlProps/ctrlProp69.xml><?xml version="1.0" encoding="utf-8"?>
<formControlPr xmlns="http://schemas.microsoft.com/office/spreadsheetml/2009/9/main" objectType="CheckBox" fmlaLink="D26" lockText="1" noThreeD="1"/>
</file>

<file path=xl/ctrlProps/ctrlProp7.xml><?xml version="1.0" encoding="utf-8"?>
<formControlPr xmlns="http://schemas.microsoft.com/office/spreadsheetml/2009/9/main" objectType="CheckBox" fmlaLink="$D$35" lockText="1" noThreeD="1"/>
</file>

<file path=xl/ctrlProps/ctrlProp70.xml><?xml version="1.0" encoding="utf-8"?>
<formControlPr xmlns="http://schemas.microsoft.com/office/spreadsheetml/2009/9/main" objectType="CheckBox" fmlaLink="D27" lockText="1" noThreeD="1"/>
</file>

<file path=xl/ctrlProps/ctrlProp71.xml><?xml version="1.0" encoding="utf-8"?>
<formControlPr xmlns="http://schemas.microsoft.com/office/spreadsheetml/2009/9/main" objectType="CheckBox" fmlaLink="D28" lockText="1" noThreeD="1"/>
</file>

<file path=xl/ctrlProps/ctrlProp72.xml><?xml version="1.0" encoding="utf-8"?>
<formControlPr xmlns="http://schemas.microsoft.com/office/spreadsheetml/2009/9/main" objectType="CheckBox" fmlaLink="D29" lockText="1" noThreeD="1"/>
</file>

<file path=xl/ctrlProps/ctrlProp73.xml><?xml version="1.0" encoding="utf-8"?>
<formControlPr xmlns="http://schemas.microsoft.com/office/spreadsheetml/2009/9/main" objectType="CheckBox" fmlaLink="D30" lockText="1" noThreeD="1"/>
</file>

<file path=xl/ctrlProps/ctrlProp74.xml><?xml version="1.0" encoding="utf-8"?>
<formControlPr xmlns="http://schemas.microsoft.com/office/spreadsheetml/2009/9/main" objectType="CheckBox" fmlaLink="D34" lockText="1" noThreeD="1"/>
</file>

<file path=xl/ctrlProps/ctrlProp75.xml><?xml version="1.0" encoding="utf-8"?>
<formControlPr xmlns="http://schemas.microsoft.com/office/spreadsheetml/2009/9/main" objectType="CheckBox" fmlaLink="D35" lockText="1" noThreeD="1"/>
</file>

<file path=xl/ctrlProps/ctrlProp76.xml><?xml version="1.0" encoding="utf-8"?>
<formControlPr xmlns="http://schemas.microsoft.com/office/spreadsheetml/2009/9/main" objectType="CheckBox" fmlaLink="D36" lockText="1" noThreeD="1"/>
</file>

<file path=xl/ctrlProps/ctrlProp77.xml><?xml version="1.0" encoding="utf-8"?>
<formControlPr xmlns="http://schemas.microsoft.com/office/spreadsheetml/2009/9/main" objectType="CheckBox" fmlaLink="$D$37" lockText="1" noThreeD="1"/>
</file>

<file path=xl/ctrlProps/ctrlProp78.xml><?xml version="1.0" encoding="utf-8"?>
<formControlPr xmlns="http://schemas.microsoft.com/office/spreadsheetml/2009/9/main" objectType="CheckBox" fmlaLink="$D$43" lockText="1" noThreeD="1"/>
</file>

<file path=xl/ctrlProps/ctrlProp79.xml><?xml version="1.0" encoding="utf-8"?>
<formControlPr xmlns="http://schemas.microsoft.com/office/spreadsheetml/2009/9/main" objectType="CheckBox" fmlaLink="$D$42" lockText="1" noThreeD="1"/>
</file>

<file path=xl/ctrlProps/ctrlProp8.xml><?xml version="1.0" encoding="utf-8"?>
<formControlPr xmlns="http://schemas.microsoft.com/office/spreadsheetml/2009/9/main" objectType="CheckBox" fmlaLink="$D$37" lockText="1" noThreeD="1"/>
</file>

<file path=xl/ctrlProps/ctrlProp80.xml><?xml version="1.0" encoding="utf-8"?>
<formControlPr xmlns="http://schemas.microsoft.com/office/spreadsheetml/2009/9/main" objectType="CheckBox" fmlaLink="$D$45" lockText="1" noThreeD="1"/>
</file>

<file path=xl/ctrlProps/ctrlProp81.xml><?xml version="1.0" encoding="utf-8"?>
<formControlPr xmlns="http://schemas.microsoft.com/office/spreadsheetml/2009/9/main" objectType="CheckBox" fmlaLink="$D$44" lockText="1" noThreeD="1"/>
</file>

<file path=xl/ctrlProps/ctrlProp82.xml><?xml version="1.0" encoding="utf-8"?>
<formControlPr xmlns="http://schemas.microsoft.com/office/spreadsheetml/2009/9/main" objectType="CheckBox" fmlaLink="$D$11" lockText="1" noThreeD="1"/>
</file>

<file path=xl/ctrlProps/ctrlProp83.xml><?xml version="1.0" encoding="utf-8"?>
<formControlPr xmlns="http://schemas.microsoft.com/office/spreadsheetml/2009/9/main" objectType="CheckBox" fmlaLink="D12" lockText="1" noThreeD="1"/>
</file>

<file path=xl/ctrlProps/ctrlProp9.xml><?xml version="1.0" encoding="utf-8"?>
<formControlPr xmlns="http://schemas.microsoft.com/office/spreadsheetml/2009/9/main" objectType="CheckBox" fmlaLink="$D$3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64925</xdr:colOff>
      <xdr:row>1</xdr:row>
      <xdr:rowOff>197827</xdr:rowOff>
    </xdr:from>
    <xdr:to>
      <xdr:col>0</xdr:col>
      <xdr:colOff>2080260</xdr:colOff>
      <xdr:row>1</xdr:row>
      <xdr:rowOff>861060</xdr:rowOff>
    </xdr:to>
    <xdr:pic>
      <xdr:nvPicPr>
        <xdr:cNvPr id="4" name="Afbeelding 3" descr="Fo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98" t="25518" r="12096" b="27033"/>
        <a:stretch/>
      </xdr:blipFill>
      <xdr:spPr bwMode="auto">
        <a:xfrm>
          <a:off x="64925" y="555967"/>
          <a:ext cx="2015335" cy="663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209550</xdr:rowOff>
    </xdr:from>
    <xdr:to>
      <xdr:col>0</xdr:col>
      <xdr:colOff>2023980</xdr:colOff>
      <xdr:row>1</xdr:row>
      <xdr:rowOff>624840</xdr:rowOff>
    </xdr:to>
    <xdr:pic>
      <xdr:nvPicPr>
        <xdr:cNvPr id="3" name="Afbeelding 2" descr="Fo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98" t="25518" r="12096" b="27033"/>
        <a:stretch/>
      </xdr:blipFill>
      <xdr:spPr bwMode="auto">
        <a:xfrm>
          <a:off x="66675" y="590550"/>
          <a:ext cx="1957305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55</xdr:row>
          <xdr:rowOff>0</xdr:rowOff>
        </xdr:from>
        <xdr:to>
          <xdr:col>0</xdr:col>
          <xdr:colOff>1619250</xdr:colOff>
          <xdr:row>56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sportclub 100% g-sport leden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56</xdr:row>
          <xdr:rowOff>0</xdr:rowOff>
        </xdr:from>
        <xdr:to>
          <xdr:col>1</xdr:col>
          <xdr:colOff>9525</xdr:colOff>
          <xdr:row>57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organisatie extra activiteiten g-sport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57</xdr:row>
          <xdr:rowOff>0</xdr:rowOff>
        </xdr:from>
        <xdr:to>
          <xdr:col>0</xdr:col>
          <xdr:colOff>2019300</xdr:colOff>
          <xdr:row>58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integratie g-sporters in clubwerking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58</xdr:row>
          <xdr:rowOff>0</xdr:rowOff>
        </xdr:from>
        <xdr:to>
          <xdr:col>0</xdr:col>
          <xdr:colOff>2085975</xdr:colOff>
          <xdr:row>59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bewijzen g-sport zitten in bijlage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200025</xdr:rowOff>
        </xdr:from>
        <xdr:to>
          <xdr:col>0</xdr:col>
          <xdr:colOff>2057400</xdr:colOff>
          <xdr:row>29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sportclub met eigen communicatiekanaal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0</xdr:rowOff>
        </xdr:from>
        <xdr:to>
          <xdr:col>0</xdr:col>
          <xdr:colOff>1809750</xdr:colOff>
          <xdr:row>30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bewijs communicatie zit in bijlage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0</xdr:rowOff>
        </xdr:from>
        <xdr:to>
          <xdr:col>0</xdr:col>
          <xdr:colOff>1838325</xdr:colOff>
          <xdr:row>35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medewerking Zomersportkampen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0</xdr:rowOff>
        </xdr:from>
        <xdr:to>
          <xdr:col>0</xdr:col>
          <xdr:colOff>1819275</xdr:colOff>
          <xdr:row>37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medewerking Kerstsportkampen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0</xdr:rowOff>
        </xdr:from>
        <xdr:to>
          <xdr:col>0</xdr:col>
          <xdr:colOff>1762125</xdr:colOff>
          <xdr:row>38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medewerking Krokussportkampen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171450</xdr:rowOff>
        </xdr:from>
        <xdr:to>
          <xdr:col>0</xdr:col>
          <xdr:colOff>1800225</xdr:colOff>
          <xdr:row>39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medewerking Paassportkampen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39</xdr:row>
          <xdr:rowOff>0</xdr:rowOff>
        </xdr:from>
        <xdr:to>
          <xdr:col>0</xdr:col>
          <xdr:colOff>1781175</xdr:colOff>
          <xdr:row>40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medewerking Schoolsportklassen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39</xdr:row>
          <xdr:rowOff>171450</xdr:rowOff>
        </xdr:from>
        <xdr:to>
          <xdr:col>0</xdr:col>
          <xdr:colOff>1733550</xdr:colOff>
          <xdr:row>41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medewerking Scholenveldloop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40</xdr:row>
          <xdr:rowOff>171450</xdr:rowOff>
        </xdr:from>
        <xdr:to>
          <xdr:col>0</xdr:col>
          <xdr:colOff>1971675</xdr:colOff>
          <xdr:row>42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medewerking Beveren wandelt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41</xdr:row>
          <xdr:rowOff>171450</xdr:rowOff>
        </xdr:from>
        <xdr:to>
          <xdr:col>0</xdr:col>
          <xdr:colOff>1914525</xdr:colOff>
          <xdr:row>43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42</xdr:row>
          <xdr:rowOff>0</xdr:rowOff>
        </xdr:from>
        <xdr:to>
          <xdr:col>0</xdr:col>
          <xdr:colOff>1924050</xdr:colOff>
          <xdr:row>43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medewerking Olympische Straat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42</xdr:row>
          <xdr:rowOff>161925</xdr:rowOff>
        </xdr:from>
        <xdr:to>
          <xdr:col>0</xdr:col>
          <xdr:colOff>1781175</xdr:colOff>
          <xdr:row>44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0</xdr:rowOff>
        </xdr:from>
        <xdr:to>
          <xdr:col>0</xdr:col>
          <xdr:colOff>1828800</xdr:colOff>
          <xdr:row>44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medewerking Buitenspeeldag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46</xdr:row>
          <xdr:rowOff>0</xdr:rowOff>
        </xdr:from>
        <xdr:to>
          <xdr:col>0</xdr:col>
          <xdr:colOff>1943100</xdr:colOff>
          <xdr:row>47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medewerking Sportgala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44</xdr:row>
          <xdr:rowOff>161925</xdr:rowOff>
        </xdr:from>
        <xdr:to>
          <xdr:col>1</xdr:col>
          <xdr:colOff>19050</xdr:colOff>
          <xdr:row>46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medewerking Andere i.s.m. Sportdienst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49</xdr:row>
          <xdr:rowOff>0</xdr:rowOff>
        </xdr:from>
        <xdr:to>
          <xdr:col>0</xdr:col>
          <xdr:colOff>2057400</xdr:colOff>
          <xdr:row>50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aanwezigheid algemene vergadering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0</xdr:rowOff>
        </xdr:from>
        <xdr:to>
          <xdr:col>0</xdr:col>
          <xdr:colOff>1981200</xdr:colOff>
          <xdr:row>48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opstellen sportbeleidsplan 2019-2020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50</xdr:row>
          <xdr:rowOff>0</xdr:rowOff>
        </xdr:from>
        <xdr:to>
          <xdr:col>0</xdr:col>
          <xdr:colOff>1990725</xdr:colOff>
          <xdr:row>51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creëren opvolgsysteem jeugdspelers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48</xdr:row>
          <xdr:rowOff>0</xdr:rowOff>
        </xdr:from>
        <xdr:to>
          <xdr:col>0</xdr:col>
          <xdr:colOff>2085975</xdr:colOff>
          <xdr:row>49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infoavonden jeugdwerking en kwaliteit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51</xdr:row>
          <xdr:rowOff>0</xdr:rowOff>
        </xdr:from>
        <xdr:to>
          <xdr:col>0</xdr:col>
          <xdr:colOff>2105025</xdr:colOff>
          <xdr:row>52</xdr:row>
          <xdr:rowOff>38100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bewijzen rij 48, 49 en 51 zitten in bijlage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190500</xdr:rowOff>
        </xdr:from>
        <xdr:to>
          <xdr:col>0</xdr:col>
          <xdr:colOff>2095500</xdr:colOff>
          <xdr:row>11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sportclub zonder gediplomeerde trainers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0</xdr:rowOff>
        </xdr:from>
        <xdr:to>
          <xdr:col>0</xdr:col>
          <xdr:colOff>923925</xdr:colOff>
          <xdr:row>12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toptrainer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0</xdr:rowOff>
        </xdr:from>
        <xdr:to>
          <xdr:col>0</xdr:col>
          <xdr:colOff>923925</xdr:colOff>
          <xdr:row>13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trainer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0</xdr:rowOff>
        </xdr:from>
        <xdr:to>
          <xdr:col>0</xdr:col>
          <xdr:colOff>923925</xdr:colOff>
          <xdr:row>14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trainer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0</xdr:rowOff>
        </xdr:from>
        <xdr:to>
          <xdr:col>0</xdr:col>
          <xdr:colOff>1057275</xdr:colOff>
          <xdr:row>15</xdr:row>
          <xdr:rowOff>47625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instructeur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0</xdr:rowOff>
        </xdr:from>
        <xdr:to>
          <xdr:col>0</xdr:col>
          <xdr:colOff>1628775</xdr:colOff>
          <xdr:row>16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master/licentiaat L.O.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0</xdr:rowOff>
        </xdr:from>
        <xdr:to>
          <xdr:col>0</xdr:col>
          <xdr:colOff>1647825</xdr:colOff>
          <xdr:row>17</xdr:row>
          <xdr:rowOff>28575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bachelor/regent L.O.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0</xdr:rowOff>
        </xdr:from>
        <xdr:to>
          <xdr:col>0</xdr:col>
          <xdr:colOff>1981200</xdr:colOff>
          <xdr:row>18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master/licentiaat kinesitherapie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18</xdr:row>
          <xdr:rowOff>0</xdr:rowOff>
        </xdr:from>
        <xdr:to>
          <xdr:col>0</xdr:col>
          <xdr:colOff>1905000</xdr:colOff>
          <xdr:row>19</xdr:row>
          <xdr:rowOff>28575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bachelor/regent kinesitherapie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0</xdr:rowOff>
        </xdr:from>
        <xdr:to>
          <xdr:col>0</xdr:col>
          <xdr:colOff>981075</xdr:colOff>
          <xdr:row>20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initiator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0</xdr:rowOff>
        </xdr:from>
        <xdr:to>
          <xdr:col>0</xdr:col>
          <xdr:colOff>1600200</xdr:colOff>
          <xdr:row>21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aspirant-initiator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0</xdr:rowOff>
        </xdr:from>
        <xdr:to>
          <xdr:col>0</xdr:col>
          <xdr:colOff>1476375</xdr:colOff>
          <xdr:row>22</xdr:row>
          <xdr:rowOff>9525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 pedagogisch diploma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0</xdr:rowOff>
        </xdr:from>
        <xdr:to>
          <xdr:col>0</xdr:col>
          <xdr:colOff>1552575</xdr:colOff>
          <xdr:row>23</xdr:row>
          <xdr:rowOff>28575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instapmodule JSC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0</xdr:rowOff>
        </xdr:from>
        <xdr:to>
          <xdr:col>0</xdr:col>
          <xdr:colOff>1504950</xdr:colOff>
          <xdr:row>24</xdr:row>
          <xdr:rowOff>28575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ervaringsdeskundige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24</xdr:row>
          <xdr:rowOff>0</xdr:rowOff>
        </xdr:from>
        <xdr:to>
          <xdr:col>0</xdr:col>
          <xdr:colOff>1933575</xdr:colOff>
          <xdr:row>25</xdr:row>
          <xdr:rowOff>9525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bewijs uren JSB/JSC zit in bijlage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33</xdr:row>
          <xdr:rowOff>0</xdr:rowOff>
        </xdr:from>
        <xdr:to>
          <xdr:col>0</xdr:col>
          <xdr:colOff>2076450</xdr:colOff>
          <xdr:row>34</xdr:row>
          <xdr:rowOff>9525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behalen of handhaven kwaliteitslabel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35</xdr:row>
          <xdr:rowOff>0</xdr:rowOff>
        </xdr:from>
        <xdr:to>
          <xdr:col>0</xdr:col>
          <xdr:colOff>1838325</xdr:colOff>
          <xdr:row>36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medewerking Herfstsportkampen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61</xdr:row>
          <xdr:rowOff>200025</xdr:rowOff>
        </xdr:from>
        <xdr:to>
          <xdr:col>0</xdr:col>
          <xdr:colOff>2057400</xdr:colOff>
          <xdr:row>63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deelname aan vrijetijdspas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63</xdr:row>
          <xdr:rowOff>0</xdr:rowOff>
        </xdr:from>
        <xdr:to>
          <xdr:col>1</xdr:col>
          <xdr:colOff>9525</xdr:colOff>
          <xdr:row>64</xdr:row>
          <xdr:rowOff>9525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bewijs deelname vrijetijdspas zit in bijlage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67</xdr:row>
          <xdr:rowOff>0</xdr:rowOff>
        </xdr:from>
        <xdr:to>
          <xdr:col>1</xdr:col>
          <xdr:colOff>685800</xdr:colOff>
          <xdr:row>68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delen en/of aankoop gemeenschappelijk sportmateriaal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69</xdr:row>
          <xdr:rowOff>0</xdr:rowOff>
        </xdr:from>
        <xdr:to>
          <xdr:col>0</xdr:col>
          <xdr:colOff>2085975</xdr:colOff>
          <xdr:row>70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bewijzen samenwerking zitten in bijlage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68</xdr:row>
          <xdr:rowOff>0</xdr:rowOff>
        </xdr:from>
        <xdr:to>
          <xdr:col>1</xdr:col>
          <xdr:colOff>942975</xdr:colOff>
          <xdr:row>69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meewerken sportieve activiteiten andere Beverse sportclubs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73</xdr:row>
          <xdr:rowOff>0</xdr:rowOff>
        </xdr:from>
        <xdr:to>
          <xdr:col>2</xdr:col>
          <xdr:colOff>704850</xdr:colOff>
          <xdr:row>74</xdr:row>
          <xdr:rowOff>9525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behalen diploma (geen VTS) erkend door federatie voor JSB, JSC of bestuur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77</xdr:row>
          <xdr:rowOff>0</xdr:rowOff>
        </xdr:from>
        <xdr:to>
          <xdr:col>0</xdr:col>
          <xdr:colOff>2085975</xdr:colOff>
          <xdr:row>78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bewijzen diploma zitten in bijlage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75</xdr:row>
          <xdr:rowOff>0</xdr:rowOff>
        </xdr:from>
        <xdr:to>
          <xdr:col>2</xdr:col>
          <xdr:colOff>771525</xdr:colOff>
          <xdr:row>76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2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behalen diploma (geen VTS) erkend door federatie noodzakelijk voor wedstrijden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80</xdr:row>
          <xdr:rowOff>200025</xdr:rowOff>
        </xdr:from>
        <xdr:to>
          <xdr:col>0</xdr:col>
          <xdr:colOff>2057400</xdr:colOff>
          <xdr:row>82</xdr:row>
          <xdr:rowOff>9525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2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jeugdleden -18 jaar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83</xdr:row>
          <xdr:rowOff>0</xdr:rowOff>
        </xdr:from>
        <xdr:to>
          <xdr:col>1</xdr:col>
          <xdr:colOff>9525</xdr:colOff>
          <xdr:row>84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bewijs ledenlijst zit in bijlage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82</xdr:row>
          <xdr:rowOff>0</xdr:rowOff>
        </xdr:from>
        <xdr:to>
          <xdr:col>0</xdr:col>
          <xdr:colOff>2057400</xdr:colOff>
          <xdr:row>83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2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volwassen leden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88</xdr:row>
          <xdr:rowOff>0</xdr:rowOff>
        </xdr:from>
        <xdr:to>
          <xdr:col>0</xdr:col>
          <xdr:colOff>2057400</xdr:colOff>
          <xdr:row>89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2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recreatieve individuele sport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89</xdr:row>
          <xdr:rowOff>0</xdr:rowOff>
        </xdr:from>
        <xdr:to>
          <xdr:col>0</xdr:col>
          <xdr:colOff>2057400</xdr:colOff>
          <xdr:row>90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2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recreatieve ploegsport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86</xdr:row>
          <xdr:rowOff>200025</xdr:rowOff>
        </xdr:from>
        <xdr:to>
          <xdr:col>0</xdr:col>
          <xdr:colOff>2057400</xdr:colOff>
          <xdr:row>88</xdr:row>
          <xdr:rowOff>9525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sportclub met jeugdwerking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161925</xdr:rowOff>
        </xdr:from>
        <xdr:to>
          <xdr:col>0</xdr:col>
          <xdr:colOff>1819275</xdr:colOff>
          <xdr:row>45</xdr:row>
          <xdr:rowOff>19050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2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medewerking Maand van de Sportclub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28576</xdr:colOff>
      <xdr:row>1</xdr:row>
      <xdr:rowOff>174995</xdr:rowOff>
    </xdr:from>
    <xdr:to>
      <xdr:col>0</xdr:col>
      <xdr:colOff>2071606</xdr:colOff>
      <xdr:row>1</xdr:row>
      <xdr:rowOff>670560</xdr:rowOff>
    </xdr:to>
    <xdr:pic>
      <xdr:nvPicPr>
        <xdr:cNvPr id="58" name="Afbeelding 57" descr="Foto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98" t="25518" r="12096" b="27033"/>
        <a:stretch/>
      </xdr:blipFill>
      <xdr:spPr bwMode="auto">
        <a:xfrm>
          <a:off x="28576" y="563615"/>
          <a:ext cx="2043030" cy="495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190500</xdr:rowOff>
        </xdr:from>
        <xdr:to>
          <xdr:col>0</xdr:col>
          <xdr:colOff>2085975</xdr:colOff>
          <xdr:row>11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sportclub zonder gediplomeerde JSB/JSC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180975</xdr:rowOff>
        </xdr:from>
        <xdr:to>
          <xdr:col>0</xdr:col>
          <xdr:colOff>981075</xdr:colOff>
          <xdr:row>12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toptrainer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0</xdr:rowOff>
        </xdr:from>
        <xdr:to>
          <xdr:col>0</xdr:col>
          <xdr:colOff>981075</xdr:colOff>
          <xdr:row>13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trainer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0</xdr:rowOff>
        </xdr:from>
        <xdr:to>
          <xdr:col>0</xdr:col>
          <xdr:colOff>981075</xdr:colOff>
          <xdr:row>14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trainer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0</xdr:rowOff>
        </xdr:from>
        <xdr:to>
          <xdr:col>0</xdr:col>
          <xdr:colOff>981075</xdr:colOff>
          <xdr:row>15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instructeur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0</xdr:rowOff>
        </xdr:from>
        <xdr:to>
          <xdr:col>0</xdr:col>
          <xdr:colOff>1638300</xdr:colOff>
          <xdr:row>16</xdr:row>
          <xdr:rowOff>38100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master/licentiaat L.O.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0</xdr:rowOff>
        </xdr:from>
        <xdr:to>
          <xdr:col>0</xdr:col>
          <xdr:colOff>1552575</xdr:colOff>
          <xdr:row>17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bachelor/regent L.O.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0</xdr:rowOff>
        </xdr:from>
        <xdr:to>
          <xdr:col>0</xdr:col>
          <xdr:colOff>2028825</xdr:colOff>
          <xdr:row>18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master/licentiaat kinesitherapie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18</xdr:row>
          <xdr:rowOff>0</xdr:rowOff>
        </xdr:from>
        <xdr:to>
          <xdr:col>0</xdr:col>
          <xdr:colOff>1981200</xdr:colOff>
          <xdr:row>19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bachelor/regent kinesitherapie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0</xdr:rowOff>
        </xdr:from>
        <xdr:to>
          <xdr:col>0</xdr:col>
          <xdr:colOff>1971675</xdr:colOff>
          <xdr:row>20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initiator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0</xdr:rowOff>
        </xdr:from>
        <xdr:to>
          <xdr:col>0</xdr:col>
          <xdr:colOff>1581150</xdr:colOff>
          <xdr:row>21</xdr:row>
          <xdr:rowOff>9525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diploma aspirant-initiator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0</xdr:rowOff>
        </xdr:from>
        <xdr:to>
          <xdr:col>0</xdr:col>
          <xdr:colOff>2076450</xdr:colOff>
          <xdr:row>22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bewijs trainingsschema JSB zit in bijlage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0</xdr:rowOff>
        </xdr:from>
        <xdr:to>
          <xdr:col>1</xdr:col>
          <xdr:colOff>9525</xdr:colOff>
          <xdr:row>26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zelf organiseren erkende VTS opleiding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26</xdr:row>
          <xdr:rowOff>0</xdr:rowOff>
        </xdr:from>
        <xdr:to>
          <xdr:col>0</xdr:col>
          <xdr:colOff>2085975</xdr:colOff>
          <xdr:row>27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zelf organiseren erkende VTS bijscholing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26</xdr:row>
          <xdr:rowOff>171450</xdr:rowOff>
        </xdr:from>
        <xdr:to>
          <xdr:col>0</xdr:col>
          <xdr:colOff>2085975</xdr:colOff>
          <xdr:row>28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behalen diploma erkende VTS opleiding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0</xdr:rowOff>
        </xdr:from>
        <xdr:to>
          <xdr:col>0</xdr:col>
          <xdr:colOff>2105025</xdr:colOff>
          <xdr:row>29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behalen diploma erkende VTS bijscholing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0</xdr:rowOff>
        </xdr:from>
        <xdr:to>
          <xdr:col>0</xdr:col>
          <xdr:colOff>1628775</xdr:colOff>
          <xdr:row>30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bewijzen zitten in bijlage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33</xdr:row>
          <xdr:rowOff>0</xdr:rowOff>
        </xdr:from>
        <xdr:to>
          <xdr:col>0</xdr:col>
          <xdr:colOff>1781175</xdr:colOff>
          <xdr:row>34</xdr:row>
          <xdr:rowOff>28575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fusie Beverse sportclubs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0</xdr:rowOff>
        </xdr:from>
        <xdr:to>
          <xdr:col>1</xdr:col>
          <xdr:colOff>942975</xdr:colOff>
          <xdr:row>35</xdr:row>
          <xdr:rowOff>28575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delen trainingslocatie/uren met andere Beverse sportclubs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171450</xdr:rowOff>
        </xdr:from>
        <xdr:to>
          <xdr:col>1</xdr:col>
          <xdr:colOff>390525</xdr:colOff>
          <xdr:row>36</xdr:row>
          <xdr:rowOff>9525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delen JSB/spelers met andere Beverse sportclubs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0</xdr:rowOff>
        </xdr:from>
        <xdr:to>
          <xdr:col>0</xdr:col>
          <xdr:colOff>2000250</xdr:colOff>
          <xdr:row>37</xdr:row>
          <xdr:rowOff>9525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bewijzen zitten in bijlage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42</xdr:row>
          <xdr:rowOff>0</xdr:rowOff>
        </xdr:from>
        <xdr:to>
          <xdr:col>0</xdr:col>
          <xdr:colOff>2000250</xdr:colOff>
          <xdr:row>43</xdr:row>
          <xdr:rowOff>9525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training enkel in eigen accommodatie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41</xdr:row>
          <xdr:rowOff>9525</xdr:rowOff>
        </xdr:from>
        <xdr:to>
          <xdr:col>1</xdr:col>
          <xdr:colOff>914400</xdr:colOff>
          <xdr:row>42</xdr:row>
          <xdr:rowOff>19050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training enkel of hoofdzakelijk in gemeentelijke infrastructuur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44</xdr:row>
          <xdr:rowOff>0</xdr:rowOff>
        </xdr:from>
        <xdr:to>
          <xdr:col>0</xdr:col>
          <xdr:colOff>2000250</xdr:colOff>
          <xdr:row>45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bewijzen zitten in bijlage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0</xdr:rowOff>
        </xdr:from>
        <xdr:to>
          <xdr:col>0</xdr:col>
          <xdr:colOff>2000250</xdr:colOff>
          <xdr:row>44</xdr:row>
          <xdr:rowOff>9525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kantine gesloten tijdens jeugdtrainingen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66675</xdr:colOff>
      <xdr:row>1</xdr:row>
      <xdr:rowOff>171450</xdr:rowOff>
    </xdr:from>
    <xdr:to>
      <xdr:col>0</xdr:col>
      <xdr:colOff>2023980</xdr:colOff>
      <xdr:row>1</xdr:row>
      <xdr:rowOff>762000</xdr:rowOff>
    </xdr:to>
    <xdr:pic>
      <xdr:nvPicPr>
        <xdr:cNvPr id="27" name="Afbeelding 26" descr="Foto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98" t="25518" r="12096" b="27033"/>
        <a:stretch/>
      </xdr:blipFill>
      <xdr:spPr bwMode="auto">
        <a:xfrm>
          <a:off x="66675" y="552450"/>
          <a:ext cx="195730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190500</xdr:rowOff>
        </xdr:from>
        <xdr:to>
          <xdr:col>0</xdr:col>
          <xdr:colOff>2085975</xdr:colOff>
          <xdr:row>11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sportclub met bestuurlijk kader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0</xdr:rowOff>
        </xdr:from>
        <xdr:to>
          <xdr:col>0</xdr:col>
          <xdr:colOff>2076450</xdr:colOff>
          <xdr:row>12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bewijs bestuurlijk kader zit in bijlage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100965</xdr:colOff>
      <xdr:row>1</xdr:row>
      <xdr:rowOff>66675</xdr:rowOff>
    </xdr:from>
    <xdr:to>
      <xdr:col>0</xdr:col>
      <xdr:colOff>2058270</xdr:colOff>
      <xdr:row>1</xdr:row>
      <xdr:rowOff>853440</xdr:rowOff>
    </xdr:to>
    <xdr:pic>
      <xdr:nvPicPr>
        <xdr:cNvPr id="7" name="Afbeelding 6" descr="Fot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98" t="25518" r="12096" b="27033"/>
        <a:stretch/>
      </xdr:blipFill>
      <xdr:spPr bwMode="auto">
        <a:xfrm>
          <a:off x="100965" y="447675"/>
          <a:ext cx="1957305" cy="786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</xdr:row>
      <xdr:rowOff>97155</xdr:rowOff>
    </xdr:from>
    <xdr:to>
      <xdr:col>0</xdr:col>
      <xdr:colOff>1987785</xdr:colOff>
      <xdr:row>1</xdr:row>
      <xdr:rowOff>708660</xdr:rowOff>
    </xdr:to>
    <xdr:pic>
      <xdr:nvPicPr>
        <xdr:cNvPr id="2" name="Afbeelding 1" descr="Fo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98" t="25518" r="12096" b="27033"/>
        <a:stretch/>
      </xdr:blipFill>
      <xdr:spPr bwMode="auto">
        <a:xfrm>
          <a:off x="30480" y="478155"/>
          <a:ext cx="1957305" cy="611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hyperlink" Target="mailto:annelies.dhoey@beveren.be?subject=aanvraag%20werkingssubsidie%20recreatief%20VBP1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1.xml"/><Relationship Id="rId13" Type="http://schemas.openxmlformats.org/officeDocument/2006/relationships/ctrlProp" Target="../ctrlProps/ctrlProp66.xml"/><Relationship Id="rId18" Type="http://schemas.openxmlformats.org/officeDocument/2006/relationships/ctrlProp" Target="../ctrlProps/ctrlProp71.xml"/><Relationship Id="rId26" Type="http://schemas.openxmlformats.org/officeDocument/2006/relationships/ctrlProp" Target="../ctrlProps/ctrlProp7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4.xml"/><Relationship Id="rId7" Type="http://schemas.openxmlformats.org/officeDocument/2006/relationships/ctrlProp" Target="../ctrlProps/ctrlProp60.xml"/><Relationship Id="rId12" Type="http://schemas.openxmlformats.org/officeDocument/2006/relationships/ctrlProp" Target="../ctrlProps/ctrlProp65.xml"/><Relationship Id="rId17" Type="http://schemas.openxmlformats.org/officeDocument/2006/relationships/ctrlProp" Target="../ctrlProps/ctrlProp70.xml"/><Relationship Id="rId25" Type="http://schemas.openxmlformats.org/officeDocument/2006/relationships/ctrlProp" Target="../ctrlProps/ctrlProp7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9.xml"/><Relationship Id="rId20" Type="http://schemas.openxmlformats.org/officeDocument/2006/relationships/ctrlProp" Target="../ctrlProps/ctrlProp73.xml"/><Relationship Id="rId1" Type="http://schemas.openxmlformats.org/officeDocument/2006/relationships/hyperlink" Target="mailto:annelies.dhoey@beveren.be?subject=aanvraag%20werkingssubsidie%20jeugdwerking%20VBP1-VBP2" TargetMode="External"/><Relationship Id="rId6" Type="http://schemas.openxmlformats.org/officeDocument/2006/relationships/ctrlProp" Target="../ctrlProps/ctrlProp59.xml"/><Relationship Id="rId11" Type="http://schemas.openxmlformats.org/officeDocument/2006/relationships/ctrlProp" Target="../ctrlProps/ctrlProp64.xml"/><Relationship Id="rId24" Type="http://schemas.openxmlformats.org/officeDocument/2006/relationships/ctrlProp" Target="../ctrlProps/ctrlProp77.xml"/><Relationship Id="rId5" Type="http://schemas.openxmlformats.org/officeDocument/2006/relationships/ctrlProp" Target="../ctrlProps/ctrlProp58.xml"/><Relationship Id="rId15" Type="http://schemas.openxmlformats.org/officeDocument/2006/relationships/ctrlProp" Target="../ctrlProps/ctrlProp68.xml"/><Relationship Id="rId23" Type="http://schemas.openxmlformats.org/officeDocument/2006/relationships/ctrlProp" Target="../ctrlProps/ctrlProp76.xml"/><Relationship Id="rId28" Type="http://schemas.openxmlformats.org/officeDocument/2006/relationships/ctrlProp" Target="../ctrlProps/ctrlProp81.xml"/><Relationship Id="rId10" Type="http://schemas.openxmlformats.org/officeDocument/2006/relationships/ctrlProp" Target="../ctrlProps/ctrlProp63.xml"/><Relationship Id="rId19" Type="http://schemas.openxmlformats.org/officeDocument/2006/relationships/ctrlProp" Target="../ctrlProps/ctrlProp72.xml"/><Relationship Id="rId4" Type="http://schemas.openxmlformats.org/officeDocument/2006/relationships/ctrlProp" Target="../ctrlProps/ctrlProp57.xml"/><Relationship Id="rId9" Type="http://schemas.openxmlformats.org/officeDocument/2006/relationships/ctrlProp" Target="../ctrlProps/ctrlProp62.xml"/><Relationship Id="rId14" Type="http://schemas.openxmlformats.org/officeDocument/2006/relationships/ctrlProp" Target="../ctrlProps/ctrlProp67.xml"/><Relationship Id="rId22" Type="http://schemas.openxmlformats.org/officeDocument/2006/relationships/ctrlProp" Target="../ctrlProps/ctrlProp75.xml"/><Relationship Id="rId27" Type="http://schemas.openxmlformats.org/officeDocument/2006/relationships/ctrlProp" Target="../ctrlProps/ctrlProp8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hyperlink" Target="mailto:annelies.dhoey@beveren.be?subject=aanvraag%20werkingssubsidie%20bestuurlijk%20kader%20-%20geen%20VBP" TargetMode="External"/><Relationship Id="rId5" Type="http://schemas.openxmlformats.org/officeDocument/2006/relationships/ctrlProp" Target="../ctrlProps/ctrlProp83.xml"/><Relationship Id="rId4" Type="http://schemas.openxmlformats.org/officeDocument/2006/relationships/ctrlProp" Target="../ctrlProps/ctrlProp8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394A3-3D2A-416C-86CE-80BF281EA6C4}">
  <sheetPr codeName="Blad1"/>
  <dimension ref="A1:B46"/>
  <sheetViews>
    <sheetView topLeftCell="A14" workbookViewId="0">
      <selection activeCell="H16" sqref="H16"/>
    </sheetView>
  </sheetViews>
  <sheetFormatPr defaultRowHeight="15" x14ac:dyDescent="0.25"/>
  <cols>
    <col min="1" max="1" width="31.7109375" customWidth="1"/>
    <col min="2" max="2" width="63.28515625" customWidth="1"/>
  </cols>
  <sheetData>
    <row r="1" spans="1:2" ht="27.75" x14ac:dyDescent="0.4">
      <c r="A1" s="107" t="s">
        <v>0</v>
      </c>
      <c r="B1" s="108"/>
    </row>
    <row r="2" spans="1:2" ht="72" customHeight="1" thickBot="1" x14ac:dyDescent="0.3">
      <c r="A2" s="1"/>
      <c r="B2" s="2" t="s">
        <v>183</v>
      </c>
    </row>
    <row r="3" spans="1:2" ht="12" customHeight="1" thickBot="1" x14ac:dyDescent="0.3"/>
    <row r="4" spans="1:2" ht="15.75" x14ac:dyDescent="0.25">
      <c r="A4" s="105" t="s">
        <v>1</v>
      </c>
      <c r="B4" s="106"/>
    </row>
    <row r="5" spans="1:2" x14ac:dyDescent="0.25">
      <c r="A5" s="109" t="s">
        <v>2</v>
      </c>
      <c r="B5" s="110"/>
    </row>
    <row r="6" spans="1:2" x14ac:dyDescent="0.25">
      <c r="A6" s="109" t="s">
        <v>3</v>
      </c>
      <c r="B6" s="110"/>
    </row>
    <row r="7" spans="1:2" x14ac:dyDescent="0.25">
      <c r="A7" s="3"/>
      <c r="B7" s="4" t="s">
        <v>4</v>
      </c>
    </row>
    <row r="8" spans="1:2" x14ac:dyDescent="0.25">
      <c r="A8" s="3"/>
      <c r="B8" s="4" t="s">
        <v>5</v>
      </c>
    </row>
    <row r="9" spans="1:2" x14ac:dyDescent="0.25">
      <c r="A9" s="3"/>
      <c r="B9" s="4" t="s">
        <v>6</v>
      </c>
    </row>
    <row r="10" spans="1:2" x14ac:dyDescent="0.25">
      <c r="A10" s="3"/>
      <c r="B10" s="4" t="s">
        <v>7</v>
      </c>
    </row>
    <row r="11" spans="1:2" x14ac:dyDescent="0.25">
      <c r="A11" s="3"/>
      <c r="B11" s="4" t="s">
        <v>8</v>
      </c>
    </row>
    <row r="12" spans="1:2" x14ac:dyDescent="0.25">
      <c r="A12" s="5"/>
      <c r="B12" s="4" t="s">
        <v>9</v>
      </c>
    </row>
    <row r="13" spans="1:2" x14ac:dyDescent="0.25">
      <c r="A13" s="109"/>
      <c r="B13" s="110"/>
    </row>
    <row r="14" spans="1:2" x14ac:dyDescent="0.25">
      <c r="A14" s="98" t="s">
        <v>10</v>
      </c>
      <c r="B14" s="99"/>
    </row>
    <row r="15" spans="1:2" x14ac:dyDescent="0.25">
      <c r="A15" s="98" t="s">
        <v>11</v>
      </c>
      <c r="B15" s="99"/>
    </row>
    <row r="16" spans="1:2" ht="15.75" thickBot="1" x14ac:dyDescent="0.3">
      <c r="A16" s="102" t="s">
        <v>12</v>
      </c>
      <c r="B16" s="103"/>
    </row>
    <row r="17" spans="1:2" ht="12" customHeight="1" thickBot="1" x14ac:dyDescent="0.3">
      <c r="A17" s="111"/>
      <c r="B17" s="111"/>
    </row>
    <row r="18" spans="1:2" ht="15.75" x14ac:dyDescent="0.25">
      <c r="A18" s="105" t="s">
        <v>13</v>
      </c>
      <c r="B18" s="106"/>
    </row>
    <row r="19" spans="1:2" x14ac:dyDescent="0.25">
      <c r="A19" s="98" t="s">
        <v>14</v>
      </c>
      <c r="B19" s="99"/>
    </row>
    <row r="20" spans="1:2" x14ac:dyDescent="0.25">
      <c r="A20" s="98" t="s">
        <v>15</v>
      </c>
      <c r="B20" s="99"/>
    </row>
    <row r="21" spans="1:2" x14ac:dyDescent="0.25">
      <c r="A21" s="98" t="s">
        <v>16</v>
      </c>
      <c r="B21" s="99"/>
    </row>
    <row r="22" spans="1:2" x14ac:dyDescent="0.25">
      <c r="A22" s="98"/>
      <c r="B22" s="99"/>
    </row>
    <row r="23" spans="1:2" x14ac:dyDescent="0.25">
      <c r="A23" s="98" t="s">
        <v>17</v>
      </c>
      <c r="B23" s="99"/>
    </row>
    <row r="24" spans="1:2" x14ac:dyDescent="0.25">
      <c r="A24" s="98" t="s">
        <v>18</v>
      </c>
      <c r="B24" s="99"/>
    </row>
    <row r="25" spans="1:2" x14ac:dyDescent="0.25">
      <c r="A25" s="98"/>
      <c r="B25" s="99"/>
    </row>
    <row r="26" spans="1:2" x14ac:dyDescent="0.25">
      <c r="A26" s="98" t="s">
        <v>19</v>
      </c>
      <c r="B26" s="99"/>
    </row>
    <row r="27" spans="1:2" x14ac:dyDescent="0.25">
      <c r="A27" s="98" t="s">
        <v>20</v>
      </c>
      <c r="B27" s="99"/>
    </row>
    <row r="28" spans="1:2" x14ac:dyDescent="0.25">
      <c r="A28" s="98"/>
      <c r="B28" s="99"/>
    </row>
    <row r="29" spans="1:2" ht="15.75" thickBot="1" x14ac:dyDescent="0.3">
      <c r="A29" s="102" t="s">
        <v>21</v>
      </c>
      <c r="B29" s="103"/>
    </row>
    <row r="30" spans="1:2" ht="12" customHeight="1" thickBot="1" x14ac:dyDescent="0.3">
      <c r="A30" s="104"/>
      <c r="B30" s="104"/>
    </row>
    <row r="31" spans="1:2" ht="15.75" x14ac:dyDescent="0.25">
      <c r="A31" s="105" t="s">
        <v>22</v>
      </c>
      <c r="B31" s="106"/>
    </row>
    <row r="32" spans="1:2" x14ac:dyDescent="0.25">
      <c r="A32" s="98" t="s">
        <v>23</v>
      </c>
      <c r="B32" s="99"/>
    </row>
    <row r="33" spans="1:2" x14ac:dyDescent="0.25">
      <c r="A33" s="98" t="s">
        <v>24</v>
      </c>
      <c r="B33" s="99"/>
    </row>
    <row r="34" spans="1:2" x14ac:dyDescent="0.25">
      <c r="A34" s="6"/>
      <c r="B34" s="7" t="s">
        <v>25</v>
      </c>
    </row>
    <row r="35" spans="1:2" x14ac:dyDescent="0.25">
      <c r="A35" s="6"/>
      <c r="B35" s="7" t="s">
        <v>26</v>
      </c>
    </row>
    <row r="36" spans="1:2" x14ac:dyDescent="0.25">
      <c r="A36" s="6"/>
      <c r="B36" s="7" t="s">
        <v>27</v>
      </c>
    </row>
    <row r="37" spans="1:2" x14ac:dyDescent="0.25">
      <c r="A37" s="6"/>
      <c r="B37" s="7" t="s">
        <v>28</v>
      </c>
    </row>
    <row r="38" spans="1:2" x14ac:dyDescent="0.25">
      <c r="A38" s="6"/>
      <c r="B38" s="7" t="s">
        <v>29</v>
      </c>
    </row>
    <row r="39" spans="1:2" x14ac:dyDescent="0.25">
      <c r="A39" s="98"/>
      <c r="B39" s="99"/>
    </row>
    <row r="40" spans="1:2" x14ac:dyDescent="0.25">
      <c r="A40" s="98" t="s">
        <v>30</v>
      </c>
      <c r="B40" s="99"/>
    </row>
    <row r="41" spans="1:2" x14ac:dyDescent="0.25">
      <c r="A41" s="98" t="s">
        <v>31</v>
      </c>
      <c r="B41" s="99"/>
    </row>
    <row r="42" spans="1:2" x14ac:dyDescent="0.25">
      <c r="A42" s="98"/>
      <c r="B42" s="99"/>
    </row>
    <row r="43" spans="1:2" x14ac:dyDescent="0.25">
      <c r="A43" s="98" t="s">
        <v>32</v>
      </c>
      <c r="B43" s="99"/>
    </row>
    <row r="44" spans="1:2" x14ac:dyDescent="0.25">
      <c r="A44" s="98" t="s">
        <v>33</v>
      </c>
      <c r="B44" s="99"/>
    </row>
    <row r="45" spans="1:2" x14ac:dyDescent="0.25">
      <c r="A45" s="98"/>
      <c r="B45" s="99"/>
    </row>
    <row r="46" spans="1:2" ht="15.75" x14ac:dyDescent="0.25">
      <c r="A46" s="100" t="s">
        <v>34</v>
      </c>
      <c r="B46" s="101"/>
    </row>
  </sheetData>
  <mergeCells count="33">
    <mergeCell ref="A20:B20"/>
    <mergeCell ref="A1:B1"/>
    <mergeCell ref="A4:B4"/>
    <mergeCell ref="A5:B5"/>
    <mergeCell ref="A6:B6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33:B33"/>
    <mergeCell ref="A39:B39"/>
    <mergeCell ref="A40:B40"/>
    <mergeCell ref="A41:B41"/>
    <mergeCell ref="A42:B42"/>
    <mergeCell ref="A43:B43"/>
  </mergeCells>
  <hyperlinks>
    <hyperlink ref="A46:B46" location="'2. Algemeen inlichtingenblad'!B5" display="OM VERDER TE GAAN NAAR HET ALGEMEEN INLICHTINGENBLAD, KLIK HIER" xr:uid="{56A89AED-8DEC-410F-8D5A-BBB6CC74B824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6A32-26DE-4CA4-9F86-33CB846D3515}">
  <sheetPr codeName="Blad2"/>
  <dimension ref="A1:K48"/>
  <sheetViews>
    <sheetView topLeftCell="A24" workbookViewId="0">
      <selection activeCell="B39" sqref="B39:C39"/>
    </sheetView>
  </sheetViews>
  <sheetFormatPr defaultRowHeight="15" x14ac:dyDescent="0.25"/>
  <cols>
    <col min="1" max="1" width="31.7109375" customWidth="1"/>
    <col min="2" max="2" width="52.7109375" customWidth="1"/>
    <col min="3" max="3" width="12.7109375" customWidth="1"/>
    <col min="10" max="13" width="0" hidden="1" customWidth="1"/>
  </cols>
  <sheetData>
    <row r="1" spans="1:11" ht="30" customHeight="1" thickBot="1" x14ac:dyDescent="0.45">
      <c r="A1" s="144" t="s">
        <v>35</v>
      </c>
      <c r="B1" s="145"/>
      <c r="C1" s="146"/>
    </row>
    <row r="2" spans="1:11" ht="71.25" customHeight="1" thickBot="1" x14ac:dyDescent="0.3">
      <c r="A2" s="10"/>
      <c r="B2" s="147" t="s">
        <v>183</v>
      </c>
      <c r="C2" s="148"/>
    </row>
    <row r="3" spans="1:11" ht="7.5" customHeight="1" thickBot="1" x14ac:dyDescent="0.3">
      <c r="A3" s="141"/>
      <c r="B3" s="141"/>
      <c r="C3" s="141"/>
    </row>
    <row r="4" spans="1:11" ht="16.5" thickBot="1" x14ac:dyDescent="0.3">
      <c r="A4" s="119" t="s">
        <v>36</v>
      </c>
      <c r="B4" s="120"/>
      <c r="C4" s="121"/>
    </row>
    <row r="5" spans="1:11" x14ac:dyDescent="0.25">
      <c r="A5" s="11" t="s">
        <v>37</v>
      </c>
      <c r="B5" s="149"/>
      <c r="C5" s="150"/>
    </row>
    <row r="6" spans="1:11" x14ac:dyDescent="0.25">
      <c r="A6" s="12" t="s">
        <v>38</v>
      </c>
      <c r="B6" s="142"/>
      <c r="C6" s="143"/>
    </row>
    <row r="7" spans="1:11" x14ac:dyDescent="0.25">
      <c r="A7" s="6" t="s">
        <v>39</v>
      </c>
      <c r="B7" s="137"/>
      <c r="C7" s="137"/>
    </row>
    <row r="8" spans="1:11" x14ac:dyDescent="0.25">
      <c r="A8" s="6" t="s">
        <v>40</v>
      </c>
      <c r="B8" s="143"/>
      <c r="C8" s="143"/>
    </row>
    <row r="9" spans="1:11" x14ac:dyDescent="0.25">
      <c r="A9" s="12"/>
      <c r="B9" s="151"/>
      <c r="C9" s="152"/>
      <c r="K9" t="s">
        <v>177</v>
      </c>
    </row>
    <row r="10" spans="1:11" x14ac:dyDescent="0.25">
      <c r="A10" s="6" t="s">
        <v>41</v>
      </c>
      <c r="B10" s="143"/>
      <c r="C10" s="143"/>
      <c r="K10" t="s">
        <v>178</v>
      </c>
    </row>
    <row r="11" spans="1:11" x14ac:dyDescent="0.25">
      <c r="A11" s="6" t="s">
        <v>42</v>
      </c>
      <c r="B11" s="143"/>
      <c r="C11" s="143"/>
    </row>
    <row r="12" spans="1:11" x14ac:dyDescent="0.25">
      <c r="A12" s="12"/>
      <c r="B12" s="142"/>
      <c r="C12" s="143"/>
      <c r="K12" t="s">
        <v>180</v>
      </c>
    </row>
    <row r="13" spans="1:11" x14ac:dyDescent="0.25">
      <c r="A13" s="6" t="s">
        <v>43</v>
      </c>
      <c r="B13" s="136"/>
      <c r="C13" s="137"/>
      <c r="K13" t="s">
        <v>179</v>
      </c>
    </row>
    <row r="14" spans="1:11" x14ac:dyDescent="0.25">
      <c r="A14" s="6" t="s">
        <v>44</v>
      </c>
      <c r="B14" s="138"/>
      <c r="C14" s="138"/>
      <c r="K14" t="s">
        <v>182</v>
      </c>
    </row>
    <row r="15" spans="1:11" ht="15.75" thickBot="1" x14ac:dyDescent="0.3">
      <c r="A15" s="9" t="s">
        <v>45</v>
      </c>
      <c r="B15" s="139"/>
      <c r="C15" s="140"/>
      <c r="K15" t="s">
        <v>181</v>
      </c>
    </row>
    <row r="16" spans="1:11" ht="7.5" customHeight="1" thickBot="1" x14ac:dyDescent="0.3">
      <c r="A16" s="141"/>
      <c r="B16" s="141"/>
      <c r="C16" s="141"/>
    </row>
    <row r="17" spans="1:3" ht="16.5" thickBot="1" x14ac:dyDescent="0.3">
      <c r="A17" s="119" t="s">
        <v>46</v>
      </c>
      <c r="B17" s="120"/>
      <c r="C17" s="121"/>
    </row>
    <row r="18" spans="1:3" x14ac:dyDescent="0.25">
      <c r="A18" s="11" t="s">
        <v>47</v>
      </c>
      <c r="B18" s="131"/>
      <c r="C18" s="132"/>
    </row>
    <row r="19" spans="1:3" x14ac:dyDescent="0.25">
      <c r="A19" s="3" t="s">
        <v>48</v>
      </c>
      <c r="B19" s="116"/>
      <c r="C19" s="116"/>
    </row>
    <row r="20" spans="1:3" x14ac:dyDescent="0.25">
      <c r="A20" s="3"/>
      <c r="B20" s="116"/>
      <c r="C20" s="116"/>
    </row>
    <row r="21" spans="1:3" x14ac:dyDescent="0.25">
      <c r="A21" s="3" t="s">
        <v>49</v>
      </c>
      <c r="B21" s="116"/>
      <c r="C21" s="116"/>
    </row>
    <row r="22" spans="1:3" x14ac:dyDescent="0.25">
      <c r="A22" s="3" t="s">
        <v>50</v>
      </c>
      <c r="B22" s="116"/>
      <c r="C22" s="116"/>
    </row>
    <row r="23" spans="1:3" x14ac:dyDescent="0.25">
      <c r="A23" s="13" t="s">
        <v>51</v>
      </c>
      <c r="B23" s="115"/>
      <c r="C23" s="116"/>
    </row>
    <row r="24" spans="1:3" x14ac:dyDescent="0.25">
      <c r="A24" s="3" t="s">
        <v>52</v>
      </c>
      <c r="B24" s="135"/>
      <c r="C24" s="135"/>
    </row>
    <row r="25" spans="1:3" x14ac:dyDescent="0.25">
      <c r="A25" s="3" t="s">
        <v>53</v>
      </c>
      <c r="B25" s="116"/>
      <c r="C25" s="116"/>
    </row>
    <row r="26" spans="1:3" x14ac:dyDescent="0.25">
      <c r="A26" s="3"/>
      <c r="B26" s="116"/>
      <c r="C26" s="116"/>
    </row>
    <row r="27" spans="1:3" x14ac:dyDescent="0.25">
      <c r="A27" s="3" t="s">
        <v>54</v>
      </c>
      <c r="B27" s="116"/>
      <c r="C27" s="116"/>
    </row>
    <row r="28" spans="1:3" x14ac:dyDescent="0.25">
      <c r="A28" s="3" t="s">
        <v>55</v>
      </c>
      <c r="B28" s="116"/>
      <c r="C28" s="116"/>
    </row>
    <row r="29" spans="1:3" ht="15.75" thickBot="1" x14ac:dyDescent="0.3">
      <c r="A29" s="14" t="s">
        <v>56</v>
      </c>
      <c r="B29" s="133"/>
      <c r="C29" s="134"/>
    </row>
    <row r="30" spans="1:3" ht="7.5" customHeight="1" thickBot="1" x14ac:dyDescent="0.3">
      <c r="A30" s="111"/>
      <c r="B30" s="111"/>
      <c r="C30" s="111"/>
    </row>
    <row r="31" spans="1:3" ht="16.5" thickBot="1" x14ac:dyDescent="0.3">
      <c r="A31" s="119" t="s">
        <v>57</v>
      </c>
      <c r="B31" s="120"/>
      <c r="C31" s="121"/>
    </row>
    <row r="32" spans="1:3" x14ac:dyDescent="0.25">
      <c r="A32" s="15" t="s">
        <v>58</v>
      </c>
      <c r="B32" s="131"/>
      <c r="C32" s="132"/>
    </row>
    <row r="33" spans="1:3" ht="15.75" thickBot="1" x14ac:dyDescent="0.3">
      <c r="A33" s="9" t="s">
        <v>59</v>
      </c>
      <c r="B33" s="133"/>
      <c r="C33" s="134"/>
    </row>
    <row r="34" spans="1:3" ht="7.5" customHeight="1" thickBot="1" x14ac:dyDescent="0.3">
      <c r="A34" s="111"/>
      <c r="B34" s="111"/>
      <c r="C34" s="111"/>
    </row>
    <row r="35" spans="1:3" ht="16.5" thickBot="1" x14ac:dyDescent="0.3">
      <c r="A35" s="119" t="s">
        <v>60</v>
      </c>
      <c r="B35" s="120"/>
      <c r="C35" s="121"/>
    </row>
    <row r="36" spans="1:3" x14ac:dyDescent="0.25">
      <c r="A36" s="15" t="s">
        <v>61</v>
      </c>
      <c r="B36" s="131" t="s">
        <v>62</v>
      </c>
      <c r="C36" s="132"/>
    </row>
    <row r="37" spans="1:3" x14ac:dyDescent="0.25">
      <c r="A37" s="6" t="s">
        <v>63</v>
      </c>
      <c r="B37" s="115"/>
      <c r="C37" s="116"/>
    </row>
    <row r="38" spans="1:3" x14ac:dyDescent="0.25">
      <c r="A38" s="6" t="s">
        <v>64</v>
      </c>
      <c r="B38" s="115" t="s">
        <v>65</v>
      </c>
      <c r="C38" s="116"/>
    </row>
    <row r="39" spans="1:3" ht="15.75" thickBot="1" x14ac:dyDescent="0.3">
      <c r="A39" s="9" t="s">
        <v>66</v>
      </c>
      <c r="B39" s="117" t="s">
        <v>67</v>
      </c>
      <c r="C39" s="118"/>
    </row>
    <row r="40" spans="1:3" ht="7.5" customHeight="1" thickBot="1" x14ac:dyDescent="0.3">
      <c r="A40" s="104"/>
      <c r="B40" s="104"/>
      <c r="C40" s="104"/>
    </row>
    <row r="41" spans="1:3" ht="16.5" thickBot="1" x14ac:dyDescent="0.3">
      <c r="A41" s="119" t="s">
        <v>184</v>
      </c>
      <c r="B41" s="120"/>
      <c r="C41" s="121"/>
    </row>
    <row r="42" spans="1:3" ht="27" customHeight="1" x14ac:dyDescent="0.25">
      <c r="A42" s="122" t="s">
        <v>68</v>
      </c>
      <c r="B42" s="123"/>
      <c r="C42" s="16">
        <f>SUM('3. subsidie recreatief+jeugd'!E92)</f>
        <v>0</v>
      </c>
    </row>
    <row r="43" spans="1:3" ht="27" customHeight="1" x14ac:dyDescent="0.25">
      <c r="A43" s="124" t="s">
        <v>69</v>
      </c>
      <c r="B43" s="125"/>
      <c r="C43" s="17">
        <f>SUM('4. subsidie jeugd'!E39)</f>
        <v>0</v>
      </c>
    </row>
    <row r="44" spans="1:3" ht="27" customHeight="1" thickBot="1" x14ac:dyDescent="0.3">
      <c r="A44" s="126" t="s">
        <v>70</v>
      </c>
      <c r="B44" s="127"/>
      <c r="C44" s="18">
        <f>SUM('5. subsidie bestuurlijk kader'!E46+'5. subsidie bestuurlijk kader'!E13)</f>
        <v>0</v>
      </c>
    </row>
    <row r="45" spans="1:3" ht="16.5" thickBot="1" x14ac:dyDescent="0.3">
      <c r="A45" s="128" t="s">
        <v>185</v>
      </c>
      <c r="B45" s="129"/>
      <c r="C45" s="19"/>
    </row>
    <row r="46" spans="1:3" ht="7.5" customHeight="1" thickBot="1" x14ac:dyDescent="0.3">
      <c r="A46" s="130"/>
      <c r="B46" s="130"/>
      <c r="C46" s="130"/>
    </row>
    <row r="47" spans="1:3" ht="16.5" thickBot="1" x14ac:dyDescent="0.3">
      <c r="A47" s="112" t="s">
        <v>71</v>
      </c>
      <c r="B47" s="113"/>
      <c r="C47" s="114"/>
    </row>
    <row r="48" spans="1:3" ht="16.5" thickBot="1" x14ac:dyDescent="0.3">
      <c r="A48" s="112" t="s">
        <v>72</v>
      </c>
      <c r="B48" s="113"/>
      <c r="C48" s="114"/>
    </row>
  </sheetData>
  <mergeCells count="48">
    <mergeCell ref="B12:C12"/>
    <mergeCell ref="A1:C1"/>
    <mergeCell ref="B2:C2"/>
    <mergeCell ref="A3:C3"/>
    <mergeCell ref="A4:C4"/>
    <mergeCell ref="B5:C5"/>
    <mergeCell ref="B6:C6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A16:C16"/>
    <mergeCell ref="A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A30:C30"/>
    <mergeCell ref="A31:C31"/>
    <mergeCell ref="B32:C32"/>
    <mergeCell ref="B33:C33"/>
    <mergeCell ref="A34:C34"/>
    <mergeCell ref="A35:C35"/>
    <mergeCell ref="A48:C48"/>
    <mergeCell ref="B37:C37"/>
    <mergeCell ref="B38:C38"/>
    <mergeCell ref="B39:C39"/>
    <mergeCell ref="A40:C40"/>
    <mergeCell ref="A41:C41"/>
    <mergeCell ref="A42:B42"/>
    <mergeCell ref="A43:B43"/>
    <mergeCell ref="A44:B44"/>
    <mergeCell ref="A45:B45"/>
    <mergeCell ref="A46:C46"/>
    <mergeCell ref="A47:C47"/>
  </mergeCells>
  <dataValidations count="3">
    <dataValidation type="list" allowBlank="1" showInputMessage="1" showErrorMessage="1" sqref="B14:C14" xr:uid="{8101697C-51A0-46BF-B397-D7D5D428A5A8}">
      <formula1>$K$9:$K$10</formula1>
    </dataValidation>
    <dataValidation type="list" allowBlank="1" showInputMessage="1" showErrorMessage="1" sqref="B32:C32" xr:uid="{7133FA03-8957-48F6-A186-88B1073BC7EB}">
      <formula1>$K$12:$K$13</formula1>
    </dataValidation>
    <dataValidation type="list" allowBlank="1" showInputMessage="1" showErrorMessage="1" sqref="B33:C33" xr:uid="{F648D5E1-6BEB-46F3-8AEF-C26466CBF3CD}">
      <formula1>$K$14:$K$15</formula1>
    </dataValidation>
  </dataValidations>
  <hyperlinks>
    <hyperlink ref="A48:B48" location="'3. duiven-wielersport'!A5" display="AANVRAAG SUBSIDIE DUIVENSPORT, KLIK HIER" xr:uid="{99D6F5B8-13D3-48F8-B407-560AC34D8D54}"/>
    <hyperlink ref="A47:B47" location="'5. jeugdwerking'!B5" display="AANVRAAG SUBSIDIE SPORTCLUBS MET JEUGDWERKING, KLIK HIER" xr:uid="{CEF2DB2A-F556-408D-9D0A-8F7022746993}"/>
    <hyperlink ref="A48:C48" location="'5. subsidie bestuurlijk kader'!A1" display="AANVRAAG SUBSIDIE SPORTCLUB BESTUURLIJK KADER, KLIK HIER" xr:uid="{CAAA6817-FC64-4460-B1D3-74551192CFA8}"/>
    <hyperlink ref="A47:C47" location="'3. subsidie recreatief+jeugd'!A1" display="AANVRAAG SUBSIDIE SPORTCLUBS, KLIK HIER" xr:uid="{802685D5-7F5C-4C12-855D-672FB5ECA6FB}"/>
  </hyperlink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4A0E8-5A2F-4C13-842A-3BE42EC7A483}">
  <sheetPr codeName="Blad3"/>
  <dimension ref="A1:E94"/>
  <sheetViews>
    <sheetView topLeftCell="A64" workbookViewId="0">
      <selection activeCell="J8" sqref="J8"/>
    </sheetView>
  </sheetViews>
  <sheetFormatPr defaultRowHeight="15" x14ac:dyDescent="0.25"/>
  <cols>
    <col min="1" max="1" width="31.7109375" customWidth="1"/>
    <col min="2" max="2" width="15.7109375" customWidth="1"/>
    <col min="3" max="3" width="17" customWidth="1"/>
    <col min="4" max="4" width="12.7109375" hidden="1" customWidth="1"/>
    <col min="5" max="5" width="12.7109375" customWidth="1"/>
  </cols>
  <sheetData>
    <row r="1" spans="1:5" ht="30.75" thickBot="1" x14ac:dyDescent="0.45">
      <c r="A1" s="144" t="s">
        <v>73</v>
      </c>
      <c r="B1" s="145"/>
      <c r="C1" s="145"/>
      <c r="D1" s="145"/>
      <c r="E1" s="146"/>
    </row>
    <row r="2" spans="1:5" ht="72" customHeight="1" thickBot="1" x14ac:dyDescent="0.3">
      <c r="A2" s="20"/>
      <c r="B2" s="147" t="s">
        <v>183</v>
      </c>
      <c r="C2" s="147"/>
      <c r="D2" s="147"/>
      <c r="E2" s="148"/>
    </row>
    <row r="3" spans="1:5" ht="12" customHeight="1" thickBot="1" x14ac:dyDescent="0.3">
      <c r="A3" s="179"/>
      <c r="B3" s="179"/>
      <c r="C3" s="179"/>
      <c r="D3" s="179"/>
      <c r="E3" s="179"/>
    </row>
    <row r="4" spans="1:5" ht="16.5" thickBot="1" x14ac:dyDescent="0.3">
      <c r="A4" s="183" t="s">
        <v>74</v>
      </c>
      <c r="B4" s="167"/>
      <c r="C4" s="167"/>
      <c r="D4" s="167"/>
      <c r="E4" s="168"/>
    </row>
    <row r="5" spans="1:5" x14ac:dyDescent="0.25">
      <c r="A5" s="165" t="s">
        <v>75</v>
      </c>
      <c r="B5" s="166"/>
      <c r="C5" s="166"/>
      <c r="D5" s="166"/>
      <c r="E5" s="184"/>
    </row>
    <row r="6" spans="1:5" x14ac:dyDescent="0.25">
      <c r="A6" s="172" t="s">
        <v>76</v>
      </c>
      <c r="B6" s="173"/>
      <c r="C6" s="173"/>
      <c r="D6" s="173"/>
      <c r="E6" s="174"/>
    </row>
    <row r="7" spans="1:5" x14ac:dyDescent="0.25">
      <c r="A7" s="172" t="s">
        <v>77</v>
      </c>
      <c r="B7" s="173"/>
      <c r="C7" s="173"/>
      <c r="D7" s="173"/>
      <c r="E7" s="174"/>
    </row>
    <row r="8" spans="1:5" ht="15.75" thickBot="1" x14ac:dyDescent="0.3">
      <c r="A8" s="175" t="s">
        <v>78</v>
      </c>
      <c r="B8" s="176"/>
      <c r="C8" s="176"/>
      <c r="D8" s="176"/>
      <c r="E8" s="177"/>
    </row>
    <row r="9" spans="1:5" ht="12" customHeight="1" thickBot="1" x14ac:dyDescent="0.3">
      <c r="A9" s="178"/>
      <c r="B9" s="178"/>
      <c r="C9" s="178"/>
      <c r="D9" s="178"/>
      <c r="E9" s="178"/>
    </row>
    <row r="10" spans="1:5" ht="16.5" thickBot="1" x14ac:dyDescent="0.3">
      <c r="A10" s="119" t="s">
        <v>79</v>
      </c>
      <c r="B10" s="120"/>
      <c r="C10" s="120"/>
      <c r="D10" s="120"/>
      <c r="E10" s="121"/>
    </row>
    <row r="11" spans="1:5" x14ac:dyDescent="0.25">
      <c r="A11" s="11"/>
      <c r="B11" s="21"/>
      <c r="C11" s="22">
        <v>0</v>
      </c>
      <c r="D11" s="23" t="b">
        <v>0</v>
      </c>
      <c r="E11" s="24" t="s">
        <v>80</v>
      </c>
    </row>
    <row r="12" spans="1:5" x14ac:dyDescent="0.25">
      <c r="A12" s="3"/>
      <c r="B12" s="25" t="s">
        <v>81</v>
      </c>
      <c r="C12" s="26">
        <v>0</v>
      </c>
      <c r="D12" s="27" t="b">
        <v>0</v>
      </c>
      <c r="E12" s="28">
        <f>IF(D11,0,IF(D12,IF(D25,35*C12,0),0))</f>
        <v>0</v>
      </c>
    </row>
    <row r="13" spans="1:5" x14ac:dyDescent="0.25">
      <c r="A13" s="3"/>
      <c r="B13" s="25" t="s">
        <v>81</v>
      </c>
      <c r="C13" s="26">
        <v>0</v>
      </c>
      <c r="D13" s="27" t="b">
        <v>0</v>
      </c>
      <c r="E13" s="28">
        <f>IF(D11,0,IF(D13,IF(D25,35*C13,0),0))</f>
        <v>0</v>
      </c>
    </row>
    <row r="14" spans="1:5" x14ac:dyDescent="0.25">
      <c r="A14" s="3"/>
      <c r="B14" s="25" t="s">
        <v>81</v>
      </c>
      <c r="C14" s="26">
        <v>0</v>
      </c>
      <c r="D14" s="27" t="b">
        <v>0</v>
      </c>
      <c r="E14" s="28">
        <f>IF(D11,0,IF(D14,IF(D25,30*C14,0),0))</f>
        <v>0</v>
      </c>
    </row>
    <row r="15" spans="1:5" x14ac:dyDescent="0.25">
      <c r="A15" s="3"/>
      <c r="B15" s="25" t="s">
        <v>81</v>
      </c>
      <c r="C15" s="26">
        <v>0</v>
      </c>
      <c r="D15" s="27" t="b">
        <v>0</v>
      </c>
      <c r="E15" s="28">
        <f>IF(D11,0,IF(D15,IF(D25,25*C15,0),0))</f>
        <v>0</v>
      </c>
    </row>
    <row r="16" spans="1:5" x14ac:dyDescent="0.25">
      <c r="A16" s="3"/>
      <c r="B16" s="25" t="s">
        <v>81</v>
      </c>
      <c r="C16" s="26">
        <v>0</v>
      </c>
      <c r="D16" s="27" t="b">
        <v>0</v>
      </c>
      <c r="E16" s="28">
        <f>IF(D11,0,IF(D16,IF(D25,20*C16,0),0))</f>
        <v>0</v>
      </c>
    </row>
    <row r="17" spans="1:5" x14ac:dyDescent="0.25">
      <c r="A17" s="3"/>
      <c r="B17" s="25" t="s">
        <v>81</v>
      </c>
      <c r="C17" s="26">
        <v>0</v>
      </c>
      <c r="D17" s="27" t="b">
        <v>0</v>
      </c>
      <c r="E17" s="28">
        <f>IF(D11,0,IF(D17,IF(D25,20*C17,0),0))</f>
        <v>0</v>
      </c>
    </row>
    <row r="18" spans="1:5" x14ac:dyDescent="0.25">
      <c r="A18" s="3"/>
      <c r="B18" s="25" t="s">
        <v>81</v>
      </c>
      <c r="C18" s="26">
        <v>0</v>
      </c>
      <c r="D18" s="27" t="b">
        <v>0</v>
      </c>
      <c r="E18" s="28">
        <f>IF(D11,0,IF(D18,IF(D25,20*C18,0),0))</f>
        <v>0</v>
      </c>
    </row>
    <row r="19" spans="1:5" x14ac:dyDescent="0.25">
      <c r="A19" s="3"/>
      <c r="B19" s="25" t="s">
        <v>81</v>
      </c>
      <c r="C19" s="26">
        <v>0</v>
      </c>
      <c r="D19" s="27" t="b">
        <v>0</v>
      </c>
      <c r="E19" s="28">
        <f>IF(D11,0,IF(D19,IF(D25,20*C19,0),0))</f>
        <v>0</v>
      </c>
    </row>
    <row r="20" spans="1:5" x14ac:dyDescent="0.25">
      <c r="A20" s="3"/>
      <c r="B20" s="25" t="s">
        <v>81</v>
      </c>
      <c r="C20" s="26">
        <v>0</v>
      </c>
      <c r="D20" s="27" t="b">
        <v>0</v>
      </c>
      <c r="E20" s="28">
        <f>IF(D11,0,IF(D20,IF(D25,15*C20,0),0))</f>
        <v>0</v>
      </c>
    </row>
    <row r="21" spans="1:5" x14ac:dyDescent="0.25">
      <c r="A21" s="3"/>
      <c r="B21" s="25" t="s">
        <v>81</v>
      </c>
      <c r="C21" s="26">
        <v>0</v>
      </c>
      <c r="D21" s="27" t="b">
        <v>0</v>
      </c>
      <c r="E21" s="28">
        <f>IF(D11,0,IF(D21,IF(D25,10*C21,0),0))</f>
        <v>0</v>
      </c>
    </row>
    <row r="22" spans="1:5" x14ac:dyDescent="0.25">
      <c r="A22" s="3"/>
      <c r="B22" s="25" t="s">
        <v>81</v>
      </c>
      <c r="C22" s="26">
        <v>0</v>
      </c>
      <c r="D22" s="27" t="b">
        <v>0</v>
      </c>
      <c r="E22" s="28">
        <f>IF(D11,0,IF(D22,IF(D25,5*C22,0),0))</f>
        <v>0</v>
      </c>
    </row>
    <row r="23" spans="1:5" x14ac:dyDescent="0.25">
      <c r="A23" s="3"/>
      <c r="B23" s="25" t="s">
        <v>81</v>
      </c>
      <c r="C23" s="26">
        <v>0</v>
      </c>
      <c r="D23" s="27" t="b">
        <v>0</v>
      </c>
      <c r="E23" s="28">
        <f>IF(D11,0,IF(D23,IF(D25,5*C23,0),0))</f>
        <v>0</v>
      </c>
    </row>
    <row r="24" spans="1:5" x14ac:dyDescent="0.25">
      <c r="A24" s="3"/>
      <c r="B24" s="25" t="s">
        <v>81</v>
      </c>
      <c r="C24" s="26">
        <v>0</v>
      </c>
      <c r="D24" s="27" t="b">
        <v>0</v>
      </c>
      <c r="E24" s="28">
        <f>IF(D11,0,IF(D24,IF(D25,5*C24,0),0))</f>
        <v>0</v>
      </c>
    </row>
    <row r="25" spans="1:5" ht="15.75" thickBot="1" x14ac:dyDescent="0.3">
      <c r="A25" s="14"/>
      <c r="B25" s="29" t="s">
        <v>82</v>
      </c>
      <c r="C25" s="30">
        <v>0</v>
      </c>
      <c r="D25" s="31" t="b">
        <v>0</v>
      </c>
      <c r="E25" s="32"/>
    </row>
    <row r="26" spans="1:5" ht="15.75" thickBot="1" x14ac:dyDescent="0.3">
      <c r="A26" s="153" t="s">
        <v>83</v>
      </c>
      <c r="B26" s="161"/>
      <c r="C26" s="161"/>
      <c r="D26" s="162"/>
      <c r="E26" s="33">
        <f>SUM(E12:E24)</f>
        <v>0</v>
      </c>
    </row>
    <row r="27" spans="1:5" ht="12" customHeight="1" thickBot="1" x14ac:dyDescent="0.3">
      <c r="A27" s="171"/>
      <c r="B27" s="171"/>
      <c r="C27" s="171"/>
      <c r="D27" s="171"/>
      <c r="E27" s="171"/>
    </row>
    <row r="28" spans="1:5" ht="16.5" thickBot="1" x14ac:dyDescent="0.3">
      <c r="A28" s="119" t="s">
        <v>84</v>
      </c>
      <c r="B28" s="120"/>
      <c r="C28" s="120"/>
      <c r="D28" s="120"/>
      <c r="E28" s="121"/>
    </row>
    <row r="29" spans="1:5" x14ac:dyDescent="0.25">
      <c r="A29" s="11"/>
      <c r="B29" s="21" t="s">
        <v>85</v>
      </c>
      <c r="C29" s="22" t="s">
        <v>86</v>
      </c>
      <c r="D29" s="23" t="b">
        <v>0</v>
      </c>
      <c r="E29" s="34">
        <f>IF(D29,IF(D30,50,0),0)</f>
        <v>0</v>
      </c>
    </row>
    <row r="30" spans="1:5" s="38" customFormat="1" ht="15.75" thickBot="1" x14ac:dyDescent="0.3">
      <c r="A30" s="35"/>
      <c r="B30" s="29" t="s">
        <v>82</v>
      </c>
      <c r="C30" s="30">
        <v>0</v>
      </c>
      <c r="D30" s="36" t="b">
        <v>0</v>
      </c>
      <c r="E30" s="37"/>
    </row>
    <row r="31" spans="1:5" ht="15.75" thickBot="1" x14ac:dyDescent="0.3">
      <c r="A31" s="153" t="s">
        <v>87</v>
      </c>
      <c r="B31" s="154"/>
      <c r="C31" s="154"/>
      <c r="D31" s="163"/>
      <c r="E31" s="33">
        <f>E29</f>
        <v>0</v>
      </c>
    </row>
    <row r="32" spans="1:5" ht="12" customHeight="1" thickBot="1" x14ac:dyDescent="0.3">
      <c r="A32" s="179"/>
      <c r="B32" s="179"/>
      <c r="C32" s="179"/>
      <c r="D32" s="179"/>
      <c r="E32" s="179"/>
    </row>
    <row r="33" spans="1:5" ht="15.75" thickBot="1" x14ac:dyDescent="0.3">
      <c r="A33" s="180" t="s">
        <v>88</v>
      </c>
      <c r="B33" s="181"/>
      <c r="C33" s="181"/>
      <c r="D33" s="181"/>
      <c r="E33" s="182"/>
    </row>
    <row r="34" spans="1:5" x14ac:dyDescent="0.25">
      <c r="A34" s="11"/>
      <c r="B34" s="21" t="s">
        <v>89</v>
      </c>
      <c r="C34" s="26" t="s">
        <v>86</v>
      </c>
      <c r="D34" s="23" t="b">
        <v>0</v>
      </c>
      <c r="E34" s="34">
        <f>IF(D34,250,0)</f>
        <v>0</v>
      </c>
    </row>
    <row r="35" spans="1:5" x14ac:dyDescent="0.25">
      <c r="A35" s="3"/>
      <c r="B35" s="25"/>
      <c r="C35" s="25"/>
      <c r="D35" s="27" t="b">
        <v>0</v>
      </c>
      <c r="E35" s="28">
        <f t="shared" ref="E35:E40" si="0">IF(D35,200,0)</f>
        <v>0</v>
      </c>
    </row>
    <row r="36" spans="1:5" x14ac:dyDescent="0.25">
      <c r="A36" s="3"/>
      <c r="B36" s="25"/>
      <c r="C36" s="25"/>
      <c r="D36" s="27" t="b">
        <v>0</v>
      </c>
      <c r="E36" s="28">
        <f t="shared" si="0"/>
        <v>0</v>
      </c>
    </row>
    <row r="37" spans="1:5" x14ac:dyDescent="0.25">
      <c r="A37" s="3"/>
      <c r="B37" s="25"/>
      <c r="C37" s="25"/>
      <c r="D37" s="27" t="b">
        <v>0</v>
      </c>
      <c r="E37" s="28">
        <f t="shared" si="0"/>
        <v>0</v>
      </c>
    </row>
    <row r="38" spans="1:5" x14ac:dyDescent="0.25">
      <c r="A38" s="3"/>
      <c r="B38" s="25"/>
      <c r="C38" s="25"/>
      <c r="D38" s="27" t="b">
        <v>0</v>
      </c>
      <c r="E38" s="28">
        <f t="shared" si="0"/>
        <v>0</v>
      </c>
    </row>
    <row r="39" spans="1:5" x14ac:dyDescent="0.25">
      <c r="A39" s="3"/>
      <c r="B39" s="25"/>
      <c r="C39" s="25"/>
      <c r="D39" s="27" t="b">
        <v>0</v>
      </c>
      <c r="E39" s="28">
        <f t="shared" si="0"/>
        <v>0</v>
      </c>
    </row>
    <row r="40" spans="1:5" x14ac:dyDescent="0.25">
      <c r="A40" s="3"/>
      <c r="B40" s="25"/>
      <c r="C40" s="25"/>
      <c r="D40" s="27" t="b">
        <v>0</v>
      </c>
      <c r="E40" s="28">
        <f t="shared" si="0"/>
        <v>0</v>
      </c>
    </row>
    <row r="41" spans="1:5" x14ac:dyDescent="0.25">
      <c r="A41" s="3"/>
      <c r="B41" s="25"/>
      <c r="C41" s="25"/>
      <c r="D41" s="27" t="b">
        <v>0</v>
      </c>
      <c r="E41" s="28">
        <f t="shared" ref="E41:E45" si="1">IF(D41,75,0)</f>
        <v>0</v>
      </c>
    </row>
    <row r="42" spans="1:5" x14ac:dyDescent="0.25">
      <c r="A42" s="3"/>
      <c r="B42" s="25"/>
      <c r="C42" s="25"/>
      <c r="D42" s="27"/>
      <c r="E42" s="28">
        <f t="shared" si="1"/>
        <v>0</v>
      </c>
    </row>
    <row r="43" spans="1:5" x14ac:dyDescent="0.25">
      <c r="A43" s="3"/>
      <c r="B43" s="25"/>
      <c r="C43" s="25"/>
      <c r="D43" s="27"/>
      <c r="E43" s="28">
        <f t="shared" si="1"/>
        <v>0</v>
      </c>
    </row>
    <row r="44" spans="1:5" x14ac:dyDescent="0.25">
      <c r="A44" s="3"/>
      <c r="B44" s="25"/>
      <c r="C44" s="25"/>
      <c r="D44" s="27"/>
      <c r="E44" s="28">
        <f t="shared" si="1"/>
        <v>0</v>
      </c>
    </row>
    <row r="45" spans="1:5" x14ac:dyDescent="0.25">
      <c r="A45" s="3"/>
      <c r="B45" s="25"/>
      <c r="C45" s="25"/>
      <c r="D45" s="27" t="b">
        <v>0</v>
      </c>
      <c r="E45" s="28">
        <f t="shared" si="1"/>
        <v>0</v>
      </c>
    </row>
    <row r="46" spans="1:5" x14ac:dyDescent="0.25">
      <c r="A46" s="3"/>
      <c r="B46" s="25" t="s">
        <v>85</v>
      </c>
      <c r="C46" s="26" t="s">
        <v>86</v>
      </c>
      <c r="D46" s="27" t="b">
        <v>0</v>
      </c>
      <c r="E46" s="28">
        <f>IF(D46,IF(D52,75,0),0)</f>
        <v>0</v>
      </c>
    </row>
    <row r="47" spans="1:5" x14ac:dyDescent="0.25">
      <c r="A47" s="3"/>
      <c r="B47" s="25"/>
      <c r="C47" s="25"/>
      <c r="D47" s="27" t="b">
        <v>0</v>
      </c>
      <c r="E47" s="28">
        <f>IF(D47,50,0)</f>
        <v>0</v>
      </c>
    </row>
    <row r="48" spans="1:5" x14ac:dyDescent="0.25">
      <c r="A48" s="3"/>
      <c r="B48" s="25"/>
      <c r="C48" s="25"/>
      <c r="D48" s="27" t="b">
        <v>0</v>
      </c>
      <c r="E48" s="28">
        <f>IF(D48,50,0)</f>
        <v>0</v>
      </c>
    </row>
    <row r="49" spans="1:5" x14ac:dyDescent="0.25">
      <c r="A49" s="3"/>
      <c r="B49" s="25" t="s">
        <v>90</v>
      </c>
      <c r="C49" s="26">
        <v>0</v>
      </c>
      <c r="D49" s="27" t="b">
        <v>0</v>
      </c>
      <c r="E49" s="28">
        <f>IF(D49,IF(D52,25,0),0)</f>
        <v>0</v>
      </c>
    </row>
    <row r="50" spans="1:5" x14ac:dyDescent="0.25">
      <c r="A50" s="3"/>
      <c r="B50" s="97" t="s">
        <v>176</v>
      </c>
      <c r="C50" s="25"/>
      <c r="D50" s="27" t="b">
        <v>0</v>
      </c>
      <c r="E50" s="28">
        <f>IF(D50,25,0)</f>
        <v>0</v>
      </c>
    </row>
    <row r="51" spans="1:5" x14ac:dyDescent="0.25">
      <c r="A51" s="3"/>
      <c r="B51" s="25" t="s">
        <v>91</v>
      </c>
      <c r="C51" s="26">
        <v>0</v>
      </c>
      <c r="D51" s="27" t="b">
        <v>0</v>
      </c>
      <c r="E51" s="28">
        <f>IF(D51,IF(D52,5*C51,0),0)</f>
        <v>0</v>
      </c>
    </row>
    <row r="52" spans="1:5" ht="15.75" thickBot="1" x14ac:dyDescent="0.3">
      <c r="A52" s="3"/>
      <c r="B52" s="25" t="s">
        <v>82</v>
      </c>
      <c r="C52" s="26">
        <v>0</v>
      </c>
      <c r="D52" s="27" t="b">
        <v>0</v>
      </c>
      <c r="E52" s="8"/>
    </row>
    <row r="53" spans="1:5" ht="15.75" thickBot="1" x14ac:dyDescent="0.3">
      <c r="A53" s="153" t="s">
        <v>92</v>
      </c>
      <c r="B53" s="161"/>
      <c r="C53" s="161"/>
      <c r="D53" s="162"/>
      <c r="E53" s="33">
        <f>SUM(E34:E51)</f>
        <v>0</v>
      </c>
    </row>
    <row r="54" spans="1:5" ht="12" customHeight="1" thickBot="1" x14ac:dyDescent="0.3">
      <c r="A54" s="171"/>
      <c r="B54" s="171"/>
      <c r="C54" s="171"/>
      <c r="D54" s="171"/>
      <c r="E54" s="171"/>
    </row>
    <row r="55" spans="1:5" ht="16.5" thickBot="1" x14ac:dyDescent="0.3">
      <c r="A55" s="119" t="s">
        <v>93</v>
      </c>
      <c r="B55" s="167"/>
      <c r="C55" s="167"/>
      <c r="D55" s="167"/>
      <c r="E55" s="168"/>
    </row>
    <row r="56" spans="1:5" x14ac:dyDescent="0.25">
      <c r="A56" s="3"/>
      <c r="B56" s="25"/>
      <c r="C56" s="25"/>
      <c r="D56" s="27" t="b">
        <v>0</v>
      </c>
      <c r="E56" s="28">
        <f>IF(D56,IF(D59,1250,0),0)</f>
        <v>0</v>
      </c>
    </row>
    <row r="57" spans="1:5" x14ac:dyDescent="0.25">
      <c r="A57" s="3"/>
      <c r="B57" s="25" t="s">
        <v>94</v>
      </c>
      <c r="C57" s="26">
        <v>0</v>
      </c>
      <c r="D57" s="27" t="b">
        <v>0</v>
      </c>
      <c r="E57" s="28">
        <f>IF(D57,IF(D59,200*C57,0),0)</f>
        <v>0</v>
      </c>
    </row>
    <row r="58" spans="1:5" x14ac:dyDescent="0.25">
      <c r="A58" s="3"/>
      <c r="B58" s="25" t="s">
        <v>95</v>
      </c>
      <c r="C58" s="26">
        <v>0</v>
      </c>
      <c r="D58" s="27" t="b">
        <v>0</v>
      </c>
      <c r="E58" s="28">
        <f>IF(D58,IF(D59,50*C58,0),0)</f>
        <v>0</v>
      </c>
    </row>
    <row r="59" spans="1:5" ht="15.75" thickBot="1" x14ac:dyDescent="0.3">
      <c r="A59" s="14"/>
      <c r="B59" s="29" t="s">
        <v>96</v>
      </c>
      <c r="C59" s="30">
        <v>0</v>
      </c>
      <c r="D59" s="31" t="b">
        <v>0</v>
      </c>
      <c r="E59" s="39"/>
    </row>
    <row r="60" spans="1:5" ht="15.75" thickBot="1" x14ac:dyDescent="0.3">
      <c r="A60" s="153" t="s">
        <v>97</v>
      </c>
      <c r="B60" s="161"/>
      <c r="C60" s="161"/>
      <c r="D60" s="162"/>
      <c r="E60" s="33">
        <f>SUM(E56:E58)</f>
        <v>0</v>
      </c>
    </row>
    <row r="61" spans="1:5" ht="12" customHeight="1" thickBot="1" x14ac:dyDescent="0.3">
      <c r="A61" s="169"/>
      <c r="B61" s="169"/>
      <c r="C61" s="169"/>
      <c r="D61" s="169"/>
      <c r="E61" s="169"/>
    </row>
    <row r="62" spans="1:5" ht="16.5" thickBot="1" x14ac:dyDescent="0.3">
      <c r="A62" s="119" t="s">
        <v>98</v>
      </c>
      <c r="B62" s="120"/>
      <c r="C62" s="120"/>
      <c r="D62" s="120"/>
      <c r="E62" s="121"/>
    </row>
    <row r="63" spans="1:5" x14ac:dyDescent="0.25">
      <c r="A63" s="11"/>
      <c r="B63" s="21"/>
      <c r="C63" s="21"/>
      <c r="D63" s="23" t="b">
        <v>0</v>
      </c>
      <c r="E63" s="34">
        <f>IF(D63,IF(D64,50,0),0)</f>
        <v>0</v>
      </c>
    </row>
    <row r="64" spans="1:5" ht="15.75" thickBot="1" x14ac:dyDescent="0.3">
      <c r="A64" s="14"/>
      <c r="B64" s="29" t="s">
        <v>82</v>
      </c>
      <c r="C64" s="30">
        <v>0</v>
      </c>
      <c r="D64" s="31" t="b">
        <v>0</v>
      </c>
      <c r="E64" s="32"/>
    </row>
    <row r="65" spans="1:5" ht="15.75" thickBot="1" x14ac:dyDescent="0.3">
      <c r="A65" s="153" t="s">
        <v>99</v>
      </c>
      <c r="B65" s="154"/>
      <c r="C65" s="154"/>
      <c r="D65" s="163"/>
      <c r="E65" s="33">
        <f>E63</f>
        <v>0</v>
      </c>
    </row>
    <row r="66" spans="1:5" ht="12" customHeight="1" thickBot="1" x14ac:dyDescent="0.3">
      <c r="A66" s="170"/>
      <c r="B66" s="170"/>
      <c r="C66" s="170"/>
      <c r="D66" s="170"/>
      <c r="E66" s="170"/>
    </row>
    <row r="67" spans="1:5" ht="16.5" thickBot="1" x14ac:dyDescent="0.3">
      <c r="A67" s="119" t="s">
        <v>100</v>
      </c>
      <c r="B67" s="167"/>
      <c r="C67" s="167"/>
      <c r="D67" s="167"/>
      <c r="E67" s="168"/>
    </row>
    <row r="68" spans="1:5" x14ac:dyDescent="0.25">
      <c r="A68" s="109"/>
      <c r="B68" s="160"/>
      <c r="C68" s="160"/>
      <c r="D68" s="27" t="b">
        <v>0</v>
      </c>
      <c r="E68" s="28">
        <f>IF(D68,IF(D70,50,0),0)</f>
        <v>0</v>
      </c>
    </row>
    <row r="69" spans="1:5" x14ac:dyDescent="0.25">
      <c r="A69" s="109"/>
      <c r="B69" s="160"/>
      <c r="C69" s="160"/>
      <c r="D69" s="27" t="b">
        <v>0</v>
      </c>
      <c r="E69" s="28">
        <f>IF(D69,IF(D70,25,0),0)</f>
        <v>0</v>
      </c>
    </row>
    <row r="70" spans="1:5" ht="15.75" thickBot="1" x14ac:dyDescent="0.3">
      <c r="A70" s="14"/>
      <c r="B70" s="29" t="s">
        <v>96</v>
      </c>
      <c r="C70" s="30">
        <v>0</v>
      </c>
      <c r="D70" s="31" t="b">
        <v>0</v>
      </c>
      <c r="E70" s="39"/>
    </row>
    <row r="71" spans="1:5" ht="15.75" thickBot="1" x14ac:dyDescent="0.3">
      <c r="A71" s="153" t="s">
        <v>101</v>
      </c>
      <c r="B71" s="161"/>
      <c r="C71" s="161"/>
      <c r="D71" s="162"/>
      <c r="E71" s="33">
        <f>SUM(E68:E69)</f>
        <v>0</v>
      </c>
    </row>
    <row r="72" spans="1:5" ht="12" customHeight="1" thickBot="1" x14ac:dyDescent="0.3"/>
    <row r="73" spans="1:5" ht="16.5" thickBot="1" x14ac:dyDescent="0.3">
      <c r="A73" s="119" t="s">
        <v>102</v>
      </c>
      <c r="B73" s="167"/>
      <c r="C73" s="167"/>
      <c r="D73" s="167"/>
      <c r="E73" s="168"/>
    </row>
    <row r="74" spans="1:5" x14ac:dyDescent="0.25">
      <c r="A74" s="165"/>
      <c r="B74" s="166"/>
      <c r="C74" s="166"/>
      <c r="D74" s="23" t="b">
        <v>0</v>
      </c>
      <c r="E74" s="40"/>
    </row>
    <row r="75" spans="1:5" x14ac:dyDescent="0.25">
      <c r="A75" s="3"/>
      <c r="B75" s="25" t="s">
        <v>103</v>
      </c>
      <c r="C75" s="26">
        <v>0</v>
      </c>
      <c r="D75" s="27"/>
      <c r="E75" s="28">
        <f>IF(D74,IF(D78,100*C75,0),0)</f>
        <v>0</v>
      </c>
    </row>
    <row r="76" spans="1:5" x14ac:dyDescent="0.25">
      <c r="A76" s="109"/>
      <c r="B76" s="160"/>
      <c r="C76" s="160"/>
      <c r="D76" s="27" t="b">
        <v>0</v>
      </c>
      <c r="E76" s="41"/>
    </row>
    <row r="77" spans="1:5" x14ac:dyDescent="0.25">
      <c r="A77" s="3"/>
      <c r="B77" s="25" t="s">
        <v>103</v>
      </c>
      <c r="C77" s="26">
        <v>0</v>
      </c>
      <c r="D77" s="27"/>
      <c r="E77" s="28">
        <f>IF(D76,IF(D78,50*C77,0),0)</f>
        <v>0</v>
      </c>
    </row>
    <row r="78" spans="1:5" ht="15.75" thickBot="1" x14ac:dyDescent="0.3">
      <c r="A78" s="14"/>
      <c r="B78" s="29" t="s">
        <v>96</v>
      </c>
      <c r="C78" s="30">
        <v>0</v>
      </c>
      <c r="D78" s="31" t="b">
        <v>0</v>
      </c>
      <c r="E78" s="39"/>
    </row>
    <row r="79" spans="1:5" ht="15.75" thickBot="1" x14ac:dyDescent="0.3">
      <c r="A79" s="153" t="s">
        <v>104</v>
      </c>
      <c r="B79" s="161"/>
      <c r="C79" s="161"/>
      <c r="D79" s="162"/>
      <c r="E79" s="33">
        <f>SUM(E75:E77)</f>
        <v>0</v>
      </c>
    </row>
    <row r="80" spans="1:5" ht="12" customHeight="1" thickBot="1" x14ac:dyDescent="0.3"/>
    <row r="81" spans="1:5" ht="16.5" thickBot="1" x14ac:dyDescent="0.3">
      <c r="A81" s="119" t="s">
        <v>105</v>
      </c>
      <c r="B81" s="120"/>
      <c r="C81" s="120"/>
      <c r="D81" s="120"/>
      <c r="E81" s="121"/>
    </row>
    <row r="82" spans="1:5" x14ac:dyDescent="0.25">
      <c r="A82" s="11"/>
      <c r="B82" s="21" t="s">
        <v>90</v>
      </c>
      <c r="C82" s="22">
        <v>0</v>
      </c>
      <c r="D82" s="23" t="b">
        <v>0</v>
      </c>
      <c r="E82" s="34">
        <f>IF(D82,IF(D84,5*C82,0),0)</f>
        <v>0</v>
      </c>
    </row>
    <row r="83" spans="1:5" x14ac:dyDescent="0.25">
      <c r="A83" s="3"/>
      <c r="B83" s="25" t="s">
        <v>90</v>
      </c>
      <c r="C83" s="26">
        <v>0</v>
      </c>
      <c r="D83" s="27" t="b">
        <v>0</v>
      </c>
      <c r="E83" s="28">
        <f>IF(D83,IF(D84,1*C83,0),0)</f>
        <v>0</v>
      </c>
    </row>
    <row r="84" spans="1:5" ht="15.75" thickBot="1" x14ac:dyDescent="0.3">
      <c r="A84" s="14"/>
      <c r="B84" s="29" t="s">
        <v>82</v>
      </c>
      <c r="C84" s="30">
        <v>0</v>
      </c>
      <c r="D84" s="31" t="b">
        <v>0</v>
      </c>
      <c r="E84" s="32"/>
    </row>
    <row r="85" spans="1:5" ht="15.75" thickBot="1" x14ac:dyDescent="0.3">
      <c r="A85" s="153" t="s">
        <v>106</v>
      </c>
      <c r="B85" s="154"/>
      <c r="C85" s="154"/>
      <c r="D85" s="163"/>
      <c r="E85" s="33">
        <f>SUM(E82:E83)</f>
        <v>0</v>
      </c>
    </row>
    <row r="86" spans="1:5" ht="12" customHeight="1" thickBot="1" x14ac:dyDescent="0.3">
      <c r="A86" s="164"/>
      <c r="B86" s="164"/>
      <c r="C86" s="164"/>
      <c r="D86" s="164"/>
      <c r="E86" s="164"/>
    </row>
    <row r="87" spans="1:5" ht="16.5" thickBot="1" x14ac:dyDescent="0.3">
      <c r="A87" s="119" t="s">
        <v>107</v>
      </c>
      <c r="B87" s="120"/>
      <c r="C87" s="120"/>
      <c r="D87" s="120"/>
      <c r="E87" s="121"/>
    </row>
    <row r="88" spans="1:5" x14ac:dyDescent="0.25">
      <c r="A88" s="11"/>
      <c r="B88" s="21"/>
      <c r="C88" s="21"/>
      <c r="D88" s="23" t="b">
        <v>0</v>
      </c>
      <c r="E88" s="42" t="s">
        <v>108</v>
      </c>
    </row>
    <row r="89" spans="1:5" x14ac:dyDescent="0.25">
      <c r="A89" s="3"/>
      <c r="B89" s="25"/>
      <c r="C89" s="25"/>
      <c r="D89" s="27" t="b">
        <v>0</v>
      </c>
      <c r="E89" s="28">
        <f>IF(D88,0,IF(D90,0,IF(D89,100,0)))</f>
        <v>0</v>
      </c>
    </row>
    <row r="90" spans="1:5" ht="15.75" thickBot="1" x14ac:dyDescent="0.3">
      <c r="A90" s="3"/>
      <c r="B90" s="25" t="s">
        <v>109</v>
      </c>
      <c r="C90" s="26">
        <v>0</v>
      </c>
      <c r="D90" s="27" t="b">
        <v>0</v>
      </c>
      <c r="E90" s="28">
        <f>IF(D88,0,IF(D89,0,IF(D90,100*C90,0)))</f>
        <v>0</v>
      </c>
    </row>
    <row r="91" spans="1:5" ht="15.75" thickBot="1" x14ac:dyDescent="0.3">
      <c r="A91" s="153" t="s">
        <v>110</v>
      </c>
      <c r="B91" s="154"/>
      <c r="C91" s="154"/>
      <c r="D91" s="154"/>
      <c r="E91" s="43">
        <f>SUM(E89:E90)</f>
        <v>0</v>
      </c>
    </row>
    <row r="92" spans="1:5" ht="15.75" thickBot="1" x14ac:dyDescent="0.3">
      <c r="A92" s="155" t="s">
        <v>111</v>
      </c>
      <c r="B92" s="156"/>
      <c r="C92" s="156"/>
      <c r="D92" s="156"/>
      <c r="E92" s="44">
        <f>SUM(E26,E31,E53,E60,E65,E71,E79,E85,E91)</f>
        <v>0</v>
      </c>
    </row>
    <row r="93" spans="1:5" ht="18" customHeight="1" thickBot="1" x14ac:dyDescent="0.3">
      <c r="A93" s="45"/>
      <c r="B93" s="46"/>
      <c r="C93" s="46"/>
      <c r="D93" s="46"/>
      <c r="E93" s="47"/>
    </row>
    <row r="94" spans="1:5" ht="15.75" thickBot="1" x14ac:dyDescent="0.3">
      <c r="A94" s="157" t="s">
        <v>112</v>
      </c>
      <c r="B94" s="158"/>
      <c r="C94" s="158"/>
      <c r="D94" s="158"/>
      <c r="E94" s="159"/>
    </row>
  </sheetData>
  <mergeCells count="39">
    <mergeCell ref="A6:E6"/>
    <mergeCell ref="A1:E1"/>
    <mergeCell ref="B2:E2"/>
    <mergeCell ref="A3:E3"/>
    <mergeCell ref="A4:E4"/>
    <mergeCell ref="A5:E5"/>
    <mergeCell ref="A54:E54"/>
    <mergeCell ref="A7:E7"/>
    <mergeCell ref="A8:E8"/>
    <mergeCell ref="A9:E9"/>
    <mergeCell ref="A10:E10"/>
    <mergeCell ref="A26:D26"/>
    <mergeCell ref="A27:E27"/>
    <mergeCell ref="A28:E28"/>
    <mergeCell ref="A31:D31"/>
    <mergeCell ref="A32:E32"/>
    <mergeCell ref="A33:E33"/>
    <mergeCell ref="A53:D53"/>
    <mergeCell ref="A74:C74"/>
    <mergeCell ref="A55:E55"/>
    <mergeCell ref="A60:D60"/>
    <mergeCell ref="A61:E61"/>
    <mergeCell ref="A62:E62"/>
    <mergeCell ref="A65:D65"/>
    <mergeCell ref="A66:E66"/>
    <mergeCell ref="A67:E67"/>
    <mergeCell ref="A68:C68"/>
    <mergeCell ref="A69:C69"/>
    <mergeCell ref="A71:D71"/>
    <mergeCell ref="A73:E73"/>
    <mergeCell ref="A91:D91"/>
    <mergeCell ref="A92:D92"/>
    <mergeCell ref="A94:E94"/>
    <mergeCell ref="A76:C76"/>
    <mergeCell ref="A79:D79"/>
    <mergeCell ref="A81:E81"/>
    <mergeCell ref="A85:D85"/>
    <mergeCell ref="A86:E86"/>
    <mergeCell ref="A87:E87"/>
  </mergeCells>
  <hyperlinks>
    <hyperlink ref="A94:E94" r:id="rId1" display="KLIK HIER VOOR VERZENDEN, LET OP: AANVRAAG + BEWIJZEN IN BIJLAGE !" xr:uid="{E62DFF0E-C23A-42DF-AB92-679D8D47BEAF}"/>
    <hyperlink ref="E11" location="'3. subsidie recreatief+jeugd'!A29" display=" ga naar 2" xr:uid="{9F25EAE7-2FBA-414D-8496-831644E0B242}"/>
    <hyperlink ref="E88" location="'4. subsidie jeugd'!A1" display="klik hier voor deel 2" xr:uid="{C452E1F0-8BBE-49C9-B874-5BAED87DC3EC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55</xdr:row>
                    <xdr:rowOff>0</xdr:rowOff>
                  </from>
                  <to>
                    <xdr:col>0</xdr:col>
                    <xdr:colOff>1619250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56</xdr:row>
                    <xdr:rowOff>0</xdr:rowOff>
                  </from>
                  <to>
                    <xdr:col>1</xdr:col>
                    <xdr:colOff>9525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57</xdr:row>
                    <xdr:rowOff>0</xdr:rowOff>
                  </from>
                  <to>
                    <xdr:col>0</xdr:col>
                    <xdr:colOff>2019300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58</xdr:row>
                    <xdr:rowOff>0</xdr:rowOff>
                  </from>
                  <to>
                    <xdr:col>0</xdr:col>
                    <xdr:colOff>2085975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200025</xdr:rowOff>
                  </from>
                  <to>
                    <xdr:col>0</xdr:col>
                    <xdr:colOff>2057400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0</xdr:col>
                    <xdr:colOff>1809750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34</xdr:row>
                    <xdr:rowOff>0</xdr:rowOff>
                  </from>
                  <to>
                    <xdr:col>0</xdr:col>
                    <xdr:colOff>1838325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36</xdr:row>
                    <xdr:rowOff>0</xdr:rowOff>
                  </from>
                  <to>
                    <xdr:col>0</xdr:col>
                    <xdr:colOff>1819275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0</xdr:rowOff>
                  </from>
                  <to>
                    <xdr:col>0</xdr:col>
                    <xdr:colOff>1762125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171450</xdr:rowOff>
                  </from>
                  <to>
                    <xdr:col>0</xdr:col>
                    <xdr:colOff>1800225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0</xdr:col>
                    <xdr:colOff>19050</xdr:colOff>
                    <xdr:row>39</xdr:row>
                    <xdr:rowOff>0</xdr:rowOff>
                  </from>
                  <to>
                    <xdr:col>0</xdr:col>
                    <xdr:colOff>1781175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39</xdr:row>
                    <xdr:rowOff>171450</xdr:rowOff>
                  </from>
                  <to>
                    <xdr:col>0</xdr:col>
                    <xdr:colOff>1733550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40</xdr:row>
                    <xdr:rowOff>171450</xdr:rowOff>
                  </from>
                  <to>
                    <xdr:col>0</xdr:col>
                    <xdr:colOff>1971675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41</xdr:row>
                    <xdr:rowOff>171450</xdr:rowOff>
                  </from>
                  <to>
                    <xdr:col>0</xdr:col>
                    <xdr:colOff>1914525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autoFill="0" autoLine="0" autoPict="0">
                <anchor moveWithCells="1">
                  <from>
                    <xdr:col>0</xdr:col>
                    <xdr:colOff>19050</xdr:colOff>
                    <xdr:row>42</xdr:row>
                    <xdr:rowOff>0</xdr:rowOff>
                  </from>
                  <to>
                    <xdr:col>0</xdr:col>
                    <xdr:colOff>1924050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0" name="Check Box 16">
              <controlPr defaultSize="0" autoFill="0" autoLine="0" autoPict="0">
                <anchor moveWithCells="1">
                  <from>
                    <xdr:col>0</xdr:col>
                    <xdr:colOff>19050</xdr:colOff>
                    <xdr:row>42</xdr:row>
                    <xdr:rowOff>161925</xdr:rowOff>
                  </from>
                  <to>
                    <xdr:col>0</xdr:col>
                    <xdr:colOff>1781175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1" name="Check Box 17">
              <controlPr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0</xdr:rowOff>
                  </from>
                  <to>
                    <xdr:col>0</xdr:col>
                    <xdr:colOff>1828800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2" name="Check Box 18">
              <controlPr defaultSize="0" autoFill="0" autoLine="0" autoPict="0">
                <anchor moveWithCells="1">
                  <from>
                    <xdr:col>0</xdr:col>
                    <xdr:colOff>19050</xdr:colOff>
                    <xdr:row>46</xdr:row>
                    <xdr:rowOff>0</xdr:rowOff>
                  </from>
                  <to>
                    <xdr:col>0</xdr:col>
                    <xdr:colOff>1943100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3" name="Check Box 19">
              <controlPr defaultSize="0" autoFill="0" autoLine="0" autoPict="0">
                <anchor moveWithCells="1">
                  <from>
                    <xdr:col>0</xdr:col>
                    <xdr:colOff>19050</xdr:colOff>
                    <xdr:row>44</xdr:row>
                    <xdr:rowOff>161925</xdr:rowOff>
                  </from>
                  <to>
                    <xdr:col>1</xdr:col>
                    <xdr:colOff>19050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4" name="Check Box 20">
              <controlPr defaultSize="0" autoFill="0" autoLine="0" autoPict="0">
                <anchor moveWithCells="1">
                  <from>
                    <xdr:col>0</xdr:col>
                    <xdr:colOff>19050</xdr:colOff>
                    <xdr:row>49</xdr:row>
                    <xdr:rowOff>0</xdr:rowOff>
                  </from>
                  <to>
                    <xdr:col>0</xdr:col>
                    <xdr:colOff>2057400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5" name="Check Box 21">
              <controlPr defaultSize="0" autoFill="0" autoLine="0" autoPict="0">
                <anchor moveWithCells="1">
                  <from>
                    <xdr:col>0</xdr:col>
                    <xdr:colOff>19050</xdr:colOff>
                    <xdr:row>47</xdr:row>
                    <xdr:rowOff>0</xdr:rowOff>
                  </from>
                  <to>
                    <xdr:col>0</xdr:col>
                    <xdr:colOff>1981200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6" name="Check Box 22">
              <controlPr defaultSize="0" autoFill="0" autoLine="0" autoPict="0">
                <anchor moveWithCells="1">
                  <from>
                    <xdr:col>0</xdr:col>
                    <xdr:colOff>19050</xdr:colOff>
                    <xdr:row>50</xdr:row>
                    <xdr:rowOff>0</xdr:rowOff>
                  </from>
                  <to>
                    <xdr:col>0</xdr:col>
                    <xdr:colOff>1990725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7" name="Check Box 23">
              <controlPr defaultSize="0" autoFill="0" autoLine="0" autoPict="0">
                <anchor moveWithCells="1">
                  <from>
                    <xdr:col>0</xdr:col>
                    <xdr:colOff>19050</xdr:colOff>
                    <xdr:row>48</xdr:row>
                    <xdr:rowOff>0</xdr:rowOff>
                  </from>
                  <to>
                    <xdr:col>0</xdr:col>
                    <xdr:colOff>2085975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8" name="Check Box 24">
              <controlPr defaultSize="0" autoFill="0" autoLine="0" autoPict="0">
                <anchor moveWithCells="1">
                  <from>
                    <xdr:col>0</xdr:col>
                    <xdr:colOff>19050</xdr:colOff>
                    <xdr:row>51</xdr:row>
                    <xdr:rowOff>0</xdr:rowOff>
                  </from>
                  <to>
                    <xdr:col>0</xdr:col>
                    <xdr:colOff>2105025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9" name="Check Box 25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190500</xdr:rowOff>
                  </from>
                  <to>
                    <xdr:col>0</xdr:col>
                    <xdr:colOff>2095500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30" name="Check Box 26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0</xdr:rowOff>
                  </from>
                  <to>
                    <xdr:col>0</xdr:col>
                    <xdr:colOff>923925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1" name="Check Box 27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0</xdr:rowOff>
                  </from>
                  <to>
                    <xdr:col>0</xdr:col>
                    <xdr:colOff>923925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2" name="Check Box 28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0</xdr:rowOff>
                  </from>
                  <to>
                    <xdr:col>0</xdr:col>
                    <xdr:colOff>923925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3" name="Check Box 29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0</xdr:rowOff>
                  </from>
                  <to>
                    <xdr:col>0</xdr:col>
                    <xdr:colOff>1057275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4" name="Check Box 30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0</xdr:rowOff>
                  </from>
                  <to>
                    <xdr:col>0</xdr:col>
                    <xdr:colOff>1628775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5" name="Check Box 31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0</xdr:rowOff>
                  </from>
                  <to>
                    <xdr:col>0</xdr:col>
                    <xdr:colOff>1647825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6" name="Check Box 32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0</xdr:rowOff>
                  </from>
                  <to>
                    <xdr:col>0</xdr:col>
                    <xdr:colOff>1981200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7" name="Check Box 33">
              <controlPr defaultSize="0" autoFill="0" autoLine="0" autoPict="0">
                <anchor moveWithCells="1">
                  <from>
                    <xdr:col>0</xdr:col>
                    <xdr:colOff>19050</xdr:colOff>
                    <xdr:row>18</xdr:row>
                    <xdr:rowOff>0</xdr:rowOff>
                  </from>
                  <to>
                    <xdr:col>0</xdr:col>
                    <xdr:colOff>1905000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8" name="Check Box 34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0</xdr:rowOff>
                  </from>
                  <to>
                    <xdr:col>0</xdr:col>
                    <xdr:colOff>981075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9" name="Check Box 35">
              <controlPr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0</xdr:rowOff>
                  </from>
                  <to>
                    <xdr:col>0</xdr:col>
                    <xdr:colOff>1600200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40" name="Check Box 36">
              <controlPr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0</xdr:rowOff>
                  </from>
                  <to>
                    <xdr:col>0</xdr:col>
                    <xdr:colOff>1476375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1" name="Check Box 37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0</xdr:rowOff>
                  </from>
                  <to>
                    <xdr:col>0</xdr:col>
                    <xdr:colOff>1552575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2" name="Check Box 38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0</xdr:rowOff>
                  </from>
                  <to>
                    <xdr:col>0</xdr:col>
                    <xdr:colOff>1504950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3" name="Check Box 39">
              <controlPr defaultSize="0" autoFill="0" autoLine="0" autoPict="0">
                <anchor moveWithCells="1">
                  <from>
                    <xdr:col>0</xdr:col>
                    <xdr:colOff>19050</xdr:colOff>
                    <xdr:row>24</xdr:row>
                    <xdr:rowOff>0</xdr:rowOff>
                  </from>
                  <to>
                    <xdr:col>0</xdr:col>
                    <xdr:colOff>1933575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4" name="Check Box 40">
              <controlPr defaultSize="0" autoFill="0" autoLine="0" autoPict="0">
                <anchor moveWithCells="1">
                  <from>
                    <xdr:col>0</xdr:col>
                    <xdr:colOff>19050</xdr:colOff>
                    <xdr:row>33</xdr:row>
                    <xdr:rowOff>0</xdr:rowOff>
                  </from>
                  <to>
                    <xdr:col>0</xdr:col>
                    <xdr:colOff>2076450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5" name="Check Box 41">
              <controlPr defaultSize="0" autoFill="0" autoLine="0" autoPict="0">
                <anchor moveWithCells="1">
                  <from>
                    <xdr:col>0</xdr:col>
                    <xdr:colOff>19050</xdr:colOff>
                    <xdr:row>35</xdr:row>
                    <xdr:rowOff>0</xdr:rowOff>
                  </from>
                  <to>
                    <xdr:col>0</xdr:col>
                    <xdr:colOff>1838325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6" name="Check Box 42">
              <controlPr defaultSize="0" autoFill="0" autoLine="0" autoPict="0">
                <anchor moveWithCells="1">
                  <from>
                    <xdr:col>0</xdr:col>
                    <xdr:colOff>19050</xdr:colOff>
                    <xdr:row>61</xdr:row>
                    <xdr:rowOff>200025</xdr:rowOff>
                  </from>
                  <to>
                    <xdr:col>0</xdr:col>
                    <xdr:colOff>2057400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7" name="Check Box 43">
              <controlPr defaultSize="0" autoFill="0" autoLine="0" autoPict="0">
                <anchor moveWithCells="1">
                  <from>
                    <xdr:col>0</xdr:col>
                    <xdr:colOff>19050</xdr:colOff>
                    <xdr:row>63</xdr:row>
                    <xdr:rowOff>0</xdr:rowOff>
                  </from>
                  <to>
                    <xdr:col>1</xdr:col>
                    <xdr:colOff>9525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8" name="Check Box 44">
              <controlPr defaultSize="0" autoFill="0" autoLine="0" autoPict="0">
                <anchor moveWithCells="1">
                  <from>
                    <xdr:col>0</xdr:col>
                    <xdr:colOff>19050</xdr:colOff>
                    <xdr:row>67</xdr:row>
                    <xdr:rowOff>0</xdr:rowOff>
                  </from>
                  <to>
                    <xdr:col>1</xdr:col>
                    <xdr:colOff>685800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9" name="Check Box 45">
              <controlPr defaultSize="0" autoFill="0" autoLine="0" autoPict="0">
                <anchor moveWithCells="1">
                  <from>
                    <xdr:col>0</xdr:col>
                    <xdr:colOff>19050</xdr:colOff>
                    <xdr:row>69</xdr:row>
                    <xdr:rowOff>0</xdr:rowOff>
                  </from>
                  <to>
                    <xdr:col>0</xdr:col>
                    <xdr:colOff>2085975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50" name="Check Box 46">
              <controlPr defaultSize="0" autoFill="0" autoLine="0" autoPict="0">
                <anchor moveWithCells="1">
                  <from>
                    <xdr:col>0</xdr:col>
                    <xdr:colOff>19050</xdr:colOff>
                    <xdr:row>68</xdr:row>
                    <xdr:rowOff>0</xdr:rowOff>
                  </from>
                  <to>
                    <xdr:col>1</xdr:col>
                    <xdr:colOff>942975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1" name="Check Box 47">
              <controlPr defaultSize="0" autoFill="0" autoLine="0" autoPict="0">
                <anchor moveWithCells="1">
                  <from>
                    <xdr:col>0</xdr:col>
                    <xdr:colOff>19050</xdr:colOff>
                    <xdr:row>73</xdr:row>
                    <xdr:rowOff>0</xdr:rowOff>
                  </from>
                  <to>
                    <xdr:col>2</xdr:col>
                    <xdr:colOff>704850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2" name="Check Box 48">
              <controlPr defaultSize="0" autoFill="0" autoLine="0" autoPict="0">
                <anchor moveWithCells="1">
                  <from>
                    <xdr:col>0</xdr:col>
                    <xdr:colOff>19050</xdr:colOff>
                    <xdr:row>77</xdr:row>
                    <xdr:rowOff>0</xdr:rowOff>
                  </from>
                  <to>
                    <xdr:col>0</xdr:col>
                    <xdr:colOff>2085975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3" name="Check Box 49">
              <controlPr defaultSize="0" autoFill="0" autoLine="0" autoPict="0">
                <anchor moveWithCells="1">
                  <from>
                    <xdr:col>0</xdr:col>
                    <xdr:colOff>19050</xdr:colOff>
                    <xdr:row>75</xdr:row>
                    <xdr:rowOff>0</xdr:rowOff>
                  </from>
                  <to>
                    <xdr:col>2</xdr:col>
                    <xdr:colOff>771525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4" name="Check Box 50">
              <controlPr defaultSize="0" autoFill="0" autoLine="0" autoPict="0">
                <anchor moveWithCells="1">
                  <from>
                    <xdr:col>0</xdr:col>
                    <xdr:colOff>19050</xdr:colOff>
                    <xdr:row>80</xdr:row>
                    <xdr:rowOff>200025</xdr:rowOff>
                  </from>
                  <to>
                    <xdr:col>0</xdr:col>
                    <xdr:colOff>2057400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5" name="Check Box 51">
              <controlPr defaultSize="0" autoFill="0" autoLine="0" autoPict="0">
                <anchor moveWithCells="1">
                  <from>
                    <xdr:col>0</xdr:col>
                    <xdr:colOff>19050</xdr:colOff>
                    <xdr:row>83</xdr:row>
                    <xdr:rowOff>0</xdr:rowOff>
                  </from>
                  <to>
                    <xdr:col>1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6" name="Check Box 52">
              <controlPr defaultSize="0" autoFill="0" autoLine="0" autoPict="0">
                <anchor moveWithCells="1">
                  <from>
                    <xdr:col>0</xdr:col>
                    <xdr:colOff>19050</xdr:colOff>
                    <xdr:row>82</xdr:row>
                    <xdr:rowOff>0</xdr:rowOff>
                  </from>
                  <to>
                    <xdr:col>0</xdr:col>
                    <xdr:colOff>2057400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7" name="Check Box 53">
              <controlPr defaultSize="0" autoFill="0" autoLine="0" autoPict="0">
                <anchor moveWithCells="1">
                  <from>
                    <xdr:col>0</xdr:col>
                    <xdr:colOff>19050</xdr:colOff>
                    <xdr:row>88</xdr:row>
                    <xdr:rowOff>0</xdr:rowOff>
                  </from>
                  <to>
                    <xdr:col>0</xdr:col>
                    <xdr:colOff>2057400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8" name="Check Box 54">
              <controlPr defaultSize="0" autoFill="0" autoLine="0" autoPict="0">
                <anchor moveWithCells="1">
                  <from>
                    <xdr:col>0</xdr:col>
                    <xdr:colOff>19050</xdr:colOff>
                    <xdr:row>89</xdr:row>
                    <xdr:rowOff>0</xdr:rowOff>
                  </from>
                  <to>
                    <xdr:col>0</xdr:col>
                    <xdr:colOff>2057400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9" name="Check Box 55">
              <controlPr defaultSize="0" autoFill="0" autoLine="0" autoPict="0">
                <anchor moveWithCells="1">
                  <from>
                    <xdr:col>0</xdr:col>
                    <xdr:colOff>19050</xdr:colOff>
                    <xdr:row>86</xdr:row>
                    <xdr:rowOff>200025</xdr:rowOff>
                  </from>
                  <to>
                    <xdr:col>0</xdr:col>
                    <xdr:colOff>2057400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60" name="Check Box 56">
              <controlPr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161925</xdr:rowOff>
                  </from>
                  <to>
                    <xdr:col>0</xdr:col>
                    <xdr:colOff>1819275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1EB08-DF4B-4646-8F1B-2DFA6D65C6D4}">
  <sheetPr codeName="Blad4"/>
  <dimension ref="A1:E48"/>
  <sheetViews>
    <sheetView topLeftCell="A16" workbookViewId="0">
      <selection activeCell="A48" sqref="A48:E48"/>
    </sheetView>
  </sheetViews>
  <sheetFormatPr defaultRowHeight="15" x14ac:dyDescent="0.25"/>
  <cols>
    <col min="1" max="1" width="31.7109375" customWidth="1"/>
    <col min="2" max="3" width="15.7109375" customWidth="1"/>
    <col min="4" max="4" width="12.7109375" hidden="1" customWidth="1"/>
    <col min="5" max="5" width="12.7109375" customWidth="1"/>
  </cols>
  <sheetData>
    <row r="1" spans="1:5" ht="30" x14ac:dyDescent="0.4">
      <c r="A1" s="199" t="s">
        <v>113</v>
      </c>
      <c r="B1" s="200"/>
      <c r="C1" s="200"/>
      <c r="D1" s="200"/>
      <c r="E1" s="201"/>
    </row>
    <row r="2" spans="1:5" ht="72" customHeight="1" thickBot="1" x14ac:dyDescent="0.3">
      <c r="A2" s="48"/>
      <c r="B2" s="202" t="s">
        <v>183</v>
      </c>
      <c r="C2" s="202"/>
      <c r="D2" s="202"/>
      <c r="E2" s="203"/>
    </row>
    <row r="3" spans="1:5" ht="10.5" customHeight="1" thickBot="1" x14ac:dyDescent="0.3">
      <c r="A3" s="169"/>
      <c r="B3" s="169"/>
      <c r="C3" s="169"/>
      <c r="D3" s="169"/>
      <c r="E3" s="169"/>
    </row>
    <row r="4" spans="1:5" ht="16.5" thickBot="1" x14ac:dyDescent="0.3">
      <c r="A4" s="183" t="s">
        <v>74</v>
      </c>
      <c r="B4" s="167"/>
      <c r="C4" s="167"/>
      <c r="D4" s="167"/>
      <c r="E4" s="168"/>
    </row>
    <row r="5" spans="1:5" ht="30" customHeight="1" x14ac:dyDescent="0.25">
      <c r="A5" s="204" t="s">
        <v>114</v>
      </c>
      <c r="B5" s="205"/>
      <c r="C5" s="205"/>
      <c r="D5" s="205"/>
      <c r="E5" s="206"/>
    </row>
    <row r="6" spans="1:5" x14ac:dyDescent="0.25">
      <c r="A6" s="172" t="s">
        <v>115</v>
      </c>
      <c r="B6" s="173"/>
      <c r="C6" s="173"/>
      <c r="D6" s="173"/>
      <c r="E6" s="174"/>
    </row>
    <row r="7" spans="1:5" x14ac:dyDescent="0.25">
      <c r="A7" s="172" t="s">
        <v>77</v>
      </c>
      <c r="B7" s="173"/>
      <c r="C7" s="173"/>
      <c r="D7" s="173"/>
      <c r="E7" s="174"/>
    </row>
    <row r="8" spans="1:5" ht="15.75" thickBot="1" x14ac:dyDescent="0.3">
      <c r="A8" s="175" t="s">
        <v>78</v>
      </c>
      <c r="B8" s="176"/>
      <c r="C8" s="176"/>
      <c r="D8" s="176"/>
      <c r="E8" s="177"/>
    </row>
    <row r="9" spans="1:5" ht="10.5" customHeight="1" thickBot="1" x14ac:dyDescent="0.3">
      <c r="A9" s="169"/>
      <c r="B9" s="169"/>
      <c r="C9" s="169"/>
      <c r="D9" s="169"/>
      <c r="E9" s="169"/>
    </row>
    <row r="10" spans="1:5" ht="16.5" thickBot="1" x14ac:dyDescent="0.3">
      <c r="A10" s="119" t="s">
        <v>116</v>
      </c>
      <c r="B10" s="120"/>
      <c r="C10" s="120"/>
      <c r="D10" s="120"/>
      <c r="E10" s="121"/>
    </row>
    <row r="11" spans="1:5" x14ac:dyDescent="0.25">
      <c r="A11" s="11"/>
      <c r="B11" s="21"/>
      <c r="C11" s="22"/>
      <c r="D11" s="23"/>
      <c r="E11" s="49" t="s">
        <v>80</v>
      </c>
    </row>
    <row r="12" spans="1:5" x14ac:dyDescent="0.25">
      <c r="A12" s="3"/>
      <c r="B12" s="50" t="s">
        <v>117</v>
      </c>
      <c r="C12" s="26">
        <v>0</v>
      </c>
      <c r="D12" s="27" t="b">
        <v>0</v>
      </c>
      <c r="E12" s="51">
        <f>IF(D12,IF(D22,175*C12,0),0)</f>
        <v>0</v>
      </c>
    </row>
    <row r="13" spans="1:5" x14ac:dyDescent="0.25">
      <c r="A13" s="3"/>
      <c r="B13" s="50" t="s">
        <v>117</v>
      </c>
      <c r="C13" s="26">
        <v>0</v>
      </c>
      <c r="D13" s="27" t="b">
        <v>0</v>
      </c>
      <c r="E13" s="51">
        <f>IF(D13,IF(D22,175*C13,0),0)</f>
        <v>0</v>
      </c>
    </row>
    <row r="14" spans="1:5" x14ac:dyDescent="0.25">
      <c r="A14" s="3"/>
      <c r="B14" s="50" t="s">
        <v>117</v>
      </c>
      <c r="C14" s="26">
        <v>0</v>
      </c>
      <c r="D14" s="27" t="b">
        <v>0</v>
      </c>
      <c r="E14" s="51">
        <f>IF(D14,IF(D22,150*C14,0),0)</f>
        <v>0</v>
      </c>
    </row>
    <row r="15" spans="1:5" x14ac:dyDescent="0.25">
      <c r="A15" s="3"/>
      <c r="B15" s="50" t="s">
        <v>117</v>
      </c>
      <c r="C15" s="26">
        <v>0</v>
      </c>
      <c r="D15" s="27" t="b">
        <v>0</v>
      </c>
      <c r="E15" s="51">
        <f>IF(D15,IF(D22,125*C15,0),0)</f>
        <v>0</v>
      </c>
    </row>
    <row r="16" spans="1:5" x14ac:dyDescent="0.25">
      <c r="A16" s="3"/>
      <c r="B16" s="50" t="s">
        <v>117</v>
      </c>
      <c r="C16" s="26">
        <v>0</v>
      </c>
      <c r="D16" s="27" t="b">
        <v>0</v>
      </c>
      <c r="E16" s="51">
        <f>IF(D16,IF(D22,100*C16,0),0)</f>
        <v>0</v>
      </c>
    </row>
    <row r="17" spans="1:5" x14ac:dyDescent="0.25">
      <c r="A17" s="3"/>
      <c r="B17" s="50" t="s">
        <v>117</v>
      </c>
      <c r="C17" s="26">
        <v>0</v>
      </c>
      <c r="D17" s="27" t="b">
        <v>0</v>
      </c>
      <c r="E17" s="51">
        <f>IF(D17,IF(D22,100*C17,0),0)</f>
        <v>0</v>
      </c>
    </row>
    <row r="18" spans="1:5" x14ac:dyDescent="0.25">
      <c r="A18" s="3"/>
      <c r="B18" s="50" t="s">
        <v>117</v>
      </c>
      <c r="C18" s="26">
        <v>0</v>
      </c>
      <c r="D18" s="27" t="b">
        <v>0</v>
      </c>
      <c r="E18" s="51">
        <f>IF(D18,IF(D22,100*C18,0),0)</f>
        <v>0</v>
      </c>
    </row>
    <row r="19" spans="1:5" x14ac:dyDescent="0.25">
      <c r="A19" s="3"/>
      <c r="B19" s="50" t="s">
        <v>117</v>
      </c>
      <c r="C19" s="26">
        <v>0</v>
      </c>
      <c r="D19" s="27" t="b">
        <v>0</v>
      </c>
      <c r="E19" s="51">
        <f>IF(D19,IF(D22,100*C19,0),0)</f>
        <v>0</v>
      </c>
    </row>
    <row r="20" spans="1:5" x14ac:dyDescent="0.25">
      <c r="A20" s="3"/>
      <c r="B20" s="50" t="s">
        <v>117</v>
      </c>
      <c r="C20" s="26">
        <v>0</v>
      </c>
      <c r="D20" s="27" t="b">
        <v>0</v>
      </c>
      <c r="E20" s="51">
        <f>IF(D20,IF(D22,75*C20,0),0)</f>
        <v>0</v>
      </c>
    </row>
    <row r="21" spans="1:5" x14ac:dyDescent="0.25">
      <c r="A21" s="3"/>
      <c r="B21" s="50" t="s">
        <v>117</v>
      </c>
      <c r="C21" s="26">
        <v>0</v>
      </c>
      <c r="D21" s="27" t="b">
        <v>0</v>
      </c>
      <c r="E21" s="51">
        <f>IF(D21,IF(D22,50*C21,0),0)</f>
        <v>0</v>
      </c>
    </row>
    <row r="22" spans="1:5" ht="15.75" thickBot="1" x14ac:dyDescent="0.3">
      <c r="A22" s="14"/>
      <c r="B22" s="29" t="s">
        <v>82</v>
      </c>
      <c r="C22" s="30">
        <v>0</v>
      </c>
      <c r="D22" s="31" t="b">
        <v>0</v>
      </c>
      <c r="E22" s="32"/>
    </row>
    <row r="23" spans="1:5" ht="15.75" customHeight="1" thickBot="1" x14ac:dyDescent="0.3">
      <c r="A23" s="193" t="s">
        <v>118</v>
      </c>
      <c r="B23" s="194"/>
      <c r="C23" s="194"/>
      <c r="D23" s="194"/>
      <c r="E23" s="52">
        <f>SUM(E12:E21)</f>
        <v>0</v>
      </c>
    </row>
    <row r="24" spans="1:5" ht="15.75" thickBot="1" x14ac:dyDescent="0.3">
      <c r="A24" s="185"/>
      <c r="B24" s="185"/>
      <c r="C24" s="185"/>
      <c r="D24" s="185"/>
      <c r="E24" s="185"/>
    </row>
    <row r="25" spans="1:5" ht="16.5" thickBot="1" x14ac:dyDescent="0.3">
      <c r="A25" s="119" t="s">
        <v>119</v>
      </c>
      <c r="B25" s="195"/>
      <c r="C25" s="195"/>
      <c r="D25" s="195"/>
      <c r="E25" s="196"/>
    </row>
    <row r="26" spans="1:5" x14ac:dyDescent="0.25">
      <c r="A26" s="11"/>
      <c r="B26" s="21" t="s">
        <v>90</v>
      </c>
      <c r="C26" s="22">
        <v>0</v>
      </c>
      <c r="D26" s="23" t="b">
        <v>0</v>
      </c>
      <c r="E26" s="53">
        <f>IF(D26,IF(D30,500*C26,0),0)</f>
        <v>0</v>
      </c>
    </row>
    <row r="27" spans="1:5" x14ac:dyDescent="0.25">
      <c r="A27" s="3"/>
      <c r="B27" s="25" t="s">
        <v>90</v>
      </c>
      <c r="C27" s="26">
        <v>0</v>
      </c>
      <c r="D27" s="27" t="b">
        <v>0</v>
      </c>
      <c r="E27" s="51">
        <f>IF(D27,IF(D30,250*C27,0),0)</f>
        <v>0</v>
      </c>
    </row>
    <row r="28" spans="1:5" x14ac:dyDescent="0.25">
      <c r="A28" s="3"/>
      <c r="B28" s="25" t="s">
        <v>90</v>
      </c>
      <c r="C28" s="26">
        <v>0</v>
      </c>
      <c r="D28" s="27" t="b">
        <v>0</v>
      </c>
      <c r="E28" s="51">
        <f>IF(D28,IF(D30,200*C28,0),0)</f>
        <v>0</v>
      </c>
    </row>
    <row r="29" spans="1:5" x14ac:dyDescent="0.25">
      <c r="A29" s="3"/>
      <c r="B29" s="25" t="s">
        <v>90</v>
      </c>
      <c r="C29" s="26">
        <v>0</v>
      </c>
      <c r="D29" s="27" t="b">
        <v>0</v>
      </c>
      <c r="E29" s="51">
        <f>IF(D29,IF(D30,100*C29,0),0)</f>
        <v>0</v>
      </c>
    </row>
    <row r="30" spans="1:5" ht="15.75" thickBot="1" x14ac:dyDescent="0.3">
      <c r="A30" s="14"/>
      <c r="B30" s="29" t="s">
        <v>82</v>
      </c>
      <c r="C30" s="30">
        <v>0</v>
      </c>
      <c r="D30" s="31" t="b">
        <v>0</v>
      </c>
      <c r="E30" s="32"/>
    </row>
    <row r="31" spans="1:5" ht="15.75" thickBot="1" x14ac:dyDescent="0.3">
      <c r="A31" s="197" t="s">
        <v>120</v>
      </c>
      <c r="B31" s="198"/>
      <c r="C31" s="198"/>
      <c r="D31" s="198"/>
      <c r="E31" s="54">
        <f>SUM(E26:E29)</f>
        <v>0</v>
      </c>
    </row>
    <row r="32" spans="1:5" ht="15.75" thickBot="1" x14ac:dyDescent="0.3">
      <c r="A32" s="185"/>
      <c r="B32" s="185"/>
      <c r="C32" s="185"/>
      <c r="D32" s="185"/>
      <c r="E32" s="185"/>
    </row>
    <row r="33" spans="1:5" ht="16.5" thickBot="1" x14ac:dyDescent="0.3">
      <c r="A33" s="119" t="s">
        <v>121</v>
      </c>
      <c r="B33" s="120"/>
      <c r="C33" s="120"/>
      <c r="D33" s="120"/>
      <c r="E33" s="121"/>
    </row>
    <row r="34" spans="1:5" x14ac:dyDescent="0.25">
      <c r="A34" s="11"/>
      <c r="B34" s="21"/>
      <c r="C34" s="21"/>
      <c r="D34" s="23" t="b">
        <v>0</v>
      </c>
      <c r="E34" s="53">
        <f>IF(D34,IF(D37,1000,0),0)</f>
        <v>0</v>
      </c>
    </row>
    <row r="35" spans="1:5" x14ac:dyDescent="0.25">
      <c r="A35" s="3"/>
      <c r="B35" s="25"/>
      <c r="C35" s="25"/>
      <c r="D35" s="27" t="b">
        <v>0</v>
      </c>
      <c r="E35" s="51">
        <f>IF(D35,IF(D37,100,0),0)</f>
        <v>0</v>
      </c>
    </row>
    <row r="36" spans="1:5" x14ac:dyDescent="0.25">
      <c r="A36" s="3"/>
      <c r="B36" s="25"/>
      <c r="C36" s="25"/>
      <c r="D36" s="27" t="b">
        <v>0</v>
      </c>
      <c r="E36" s="51">
        <f>IF(D36,IF(D37,75,0),0)</f>
        <v>0</v>
      </c>
    </row>
    <row r="37" spans="1:5" ht="15.75" thickBot="1" x14ac:dyDescent="0.3">
      <c r="A37" s="14"/>
      <c r="B37" s="29" t="s">
        <v>82</v>
      </c>
      <c r="C37" s="30">
        <v>0</v>
      </c>
      <c r="D37" s="31" t="b">
        <v>0</v>
      </c>
      <c r="E37" s="55"/>
    </row>
    <row r="38" spans="1:5" ht="15.75" thickBot="1" x14ac:dyDescent="0.3">
      <c r="A38" s="153" t="s">
        <v>101</v>
      </c>
      <c r="B38" s="154"/>
      <c r="C38" s="154"/>
      <c r="D38" s="154"/>
      <c r="E38" s="56">
        <f>SUM(E34:E36)</f>
        <v>0</v>
      </c>
    </row>
    <row r="39" spans="1:5" ht="15.75" thickBot="1" x14ac:dyDescent="0.3">
      <c r="A39" s="191" t="s">
        <v>122</v>
      </c>
      <c r="B39" s="192"/>
      <c r="C39" s="192"/>
      <c r="D39" s="192"/>
      <c r="E39" s="57">
        <f>SUM(E23,E31,E38)</f>
        <v>0</v>
      </c>
    </row>
    <row r="40" spans="1:5" ht="15.75" thickBot="1" x14ac:dyDescent="0.3">
      <c r="A40" s="185"/>
      <c r="B40" s="185"/>
      <c r="C40" s="185"/>
      <c r="D40" s="185"/>
      <c r="E40" s="185"/>
    </row>
    <row r="41" spans="1:5" ht="15.75" thickBot="1" x14ac:dyDescent="0.3">
      <c r="A41" s="153" t="s">
        <v>123</v>
      </c>
      <c r="B41" s="161"/>
      <c r="C41" s="161"/>
      <c r="D41" s="58">
        <f>C43*10</f>
        <v>0</v>
      </c>
      <c r="E41" s="59"/>
    </row>
    <row r="42" spans="1:5" x14ac:dyDescent="0.25">
      <c r="A42" s="3"/>
      <c r="B42" s="25"/>
      <c r="C42" s="25"/>
      <c r="D42" s="27" t="b">
        <v>0</v>
      </c>
      <c r="E42" s="51"/>
    </row>
    <row r="43" spans="1:5" x14ac:dyDescent="0.25">
      <c r="A43" s="3"/>
      <c r="B43" s="25" t="s">
        <v>124</v>
      </c>
      <c r="C43" s="26">
        <v>0</v>
      </c>
      <c r="D43" s="27" t="b">
        <v>0</v>
      </c>
      <c r="E43" s="51">
        <f>IF(D43,IF(D44,IF(D45,IF(D41&gt;1000,1000,D41),0),0),0)</f>
        <v>0</v>
      </c>
    </row>
    <row r="44" spans="1:5" x14ac:dyDescent="0.25">
      <c r="A44" s="3"/>
      <c r="B44" s="25"/>
      <c r="C44" s="25"/>
      <c r="D44" s="27" t="b">
        <v>0</v>
      </c>
      <c r="E44" s="51"/>
    </row>
    <row r="45" spans="1:5" ht="15.75" thickBot="1" x14ac:dyDescent="0.3">
      <c r="A45" s="14"/>
      <c r="B45" s="29" t="s">
        <v>82</v>
      </c>
      <c r="C45" s="30">
        <v>0</v>
      </c>
      <c r="D45" s="31" t="b">
        <v>0</v>
      </c>
      <c r="E45" s="32"/>
    </row>
    <row r="46" spans="1:5" ht="15.75" thickBot="1" x14ac:dyDescent="0.3">
      <c r="A46" s="186" t="s">
        <v>125</v>
      </c>
      <c r="B46" s="187"/>
      <c r="C46" s="187"/>
      <c r="D46" s="187"/>
      <c r="E46" s="54">
        <f>SUM(E43)</f>
        <v>0</v>
      </c>
    </row>
    <row r="47" spans="1:5" ht="15.75" thickBot="1" x14ac:dyDescent="0.3">
      <c r="A47" s="185"/>
      <c r="B47" s="185"/>
      <c r="C47" s="185"/>
      <c r="D47" s="185"/>
      <c r="E47" s="185"/>
    </row>
    <row r="48" spans="1:5" ht="15.75" thickBot="1" x14ac:dyDescent="0.3">
      <c r="A48" s="188" t="s">
        <v>126</v>
      </c>
      <c r="B48" s="189"/>
      <c r="C48" s="189"/>
      <c r="D48" s="189"/>
      <c r="E48" s="190"/>
    </row>
  </sheetData>
  <mergeCells count="23">
    <mergeCell ref="A6:E6"/>
    <mergeCell ref="A1:E1"/>
    <mergeCell ref="B2:E2"/>
    <mergeCell ref="A3:E3"/>
    <mergeCell ref="A4:E4"/>
    <mergeCell ref="A5:E5"/>
    <mergeCell ref="A39:D39"/>
    <mergeCell ref="A7:E7"/>
    <mergeCell ref="A8:E8"/>
    <mergeCell ref="A9:E9"/>
    <mergeCell ref="A10:E10"/>
    <mergeCell ref="A23:D23"/>
    <mergeCell ref="A24:E24"/>
    <mergeCell ref="A25:E25"/>
    <mergeCell ref="A31:D31"/>
    <mergeCell ref="A32:E32"/>
    <mergeCell ref="A33:E33"/>
    <mergeCell ref="A38:D38"/>
    <mergeCell ref="A40:E40"/>
    <mergeCell ref="A41:C41"/>
    <mergeCell ref="A46:D46"/>
    <mergeCell ref="A47:E47"/>
    <mergeCell ref="A48:E48"/>
  </mergeCells>
  <hyperlinks>
    <hyperlink ref="A48:E48" r:id="rId1" display="KLIK HIER VOOR VERZENDEN, LET OP: AANVRAAG + BEWIJZEN IN BIJLAGE!" xr:uid="{481450E2-E98D-4A82-834E-F4DF1E4FF4BD}"/>
    <hyperlink ref="E11" location="'4. subsidie jeugd'!A26" display="à ga naar 2" xr:uid="{06229FFE-A328-435A-9DB3-36757B5FED61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190500</xdr:rowOff>
                  </from>
                  <to>
                    <xdr:col>0</xdr:col>
                    <xdr:colOff>2085975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180975</xdr:rowOff>
                  </from>
                  <to>
                    <xdr:col>0</xdr:col>
                    <xdr:colOff>981075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0</xdr:rowOff>
                  </from>
                  <to>
                    <xdr:col>0</xdr:col>
                    <xdr:colOff>981075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0</xdr:rowOff>
                  </from>
                  <to>
                    <xdr:col>0</xdr:col>
                    <xdr:colOff>981075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0</xdr:rowOff>
                  </from>
                  <to>
                    <xdr:col>0</xdr:col>
                    <xdr:colOff>981075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0</xdr:rowOff>
                  </from>
                  <to>
                    <xdr:col>0</xdr:col>
                    <xdr:colOff>1638300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0</xdr:rowOff>
                  </from>
                  <to>
                    <xdr:col>0</xdr:col>
                    <xdr:colOff>1552575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0</xdr:rowOff>
                  </from>
                  <to>
                    <xdr:col>0</xdr:col>
                    <xdr:colOff>2028825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18</xdr:row>
                    <xdr:rowOff>0</xdr:rowOff>
                  </from>
                  <to>
                    <xdr:col>0</xdr:col>
                    <xdr:colOff>1981200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0</xdr:rowOff>
                  </from>
                  <to>
                    <xdr:col>0</xdr:col>
                    <xdr:colOff>1971675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0</xdr:rowOff>
                  </from>
                  <to>
                    <xdr:col>0</xdr:col>
                    <xdr:colOff>1581150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0</xdr:rowOff>
                  </from>
                  <to>
                    <xdr:col>0</xdr:col>
                    <xdr:colOff>2076450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0</xdr:rowOff>
                  </from>
                  <to>
                    <xdr:col>1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26</xdr:row>
                    <xdr:rowOff>0</xdr:rowOff>
                  </from>
                  <to>
                    <xdr:col>0</xdr:col>
                    <xdr:colOff>2085975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0</xdr:col>
                    <xdr:colOff>19050</xdr:colOff>
                    <xdr:row>26</xdr:row>
                    <xdr:rowOff>171450</xdr:rowOff>
                  </from>
                  <to>
                    <xdr:col>0</xdr:col>
                    <xdr:colOff>2085975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0</xdr:rowOff>
                  </from>
                  <to>
                    <xdr:col>0</xdr:col>
                    <xdr:colOff>2105025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0</xdr:col>
                    <xdr:colOff>1628775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0</xdr:col>
                    <xdr:colOff>19050</xdr:colOff>
                    <xdr:row>33</xdr:row>
                    <xdr:rowOff>0</xdr:rowOff>
                  </from>
                  <to>
                    <xdr:col>0</xdr:col>
                    <xdr:colOff>1781175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0</xdr:col>
                    <xdr:colOff>19050</xdr:colOff>
                    <xdr:row>34</xdr:row>
                    <xdr:rowOff>0</xdr:rowOff>
                  </from>
                  <to>
                    <xdr:col>1</xdr:col>
                    <xdr:colOff>942975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0</xdr:col>
                    <xdr:colOff>19050</xdr:colOff>
                    <xdr:row>34</xdr:row>
                    <xdr:rowOff>171450</xdr:rowOff>
                  </from>
                  <to>
                    <xdr:col>1</xdr:col>
                    <xdr:colOff>390525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0</xdr:col>
                    <xdr:colOff>19050</xdr:colOff>
                    <xdr:row>36</xdr:row>
                    <xdr:rowOff>0</xdr:rowOff>
                  </from>
                  <to>
                    <xdr:col>0</xdr:col>
                    <xdr:colOff>2000250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0</xdr:col>
                    <xdr:colOff>19050</xdr:colOff>
                    <xdr:row>42</xdr:row>
                    <xdr:rowOff>0</xdr:rowOff>
                  </from>
                  <to>
                    <xdr:col>0</xdr:col>
                    <xdr:colOff>2000250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0</xdr:col>
                    <xdr:colOff>19050</xdr:colOff>
                    <xdr:row>41</xdr:row>
                    <xdr:rowOff>9525</xdr:rowOff>
                  </from>
                  <to>
                    <xdr:col>1</xdr:col>
                    <xdr:colOff>914400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0</xdr:col>
                    <xdr:colOff>19050</xdr:colOff>
                    <xdr:row>44</xdr:row>
                    <xdr:rowOff>0</xdr:rowOff>
                  </from>
                  <to>
                    <xdr:col>0</xdr:col>
                    <xdr:colOff>2000250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0</xdr:rowOff>
                  </from>
                  <to>
                    <xdr:col>0</xdr:col>
                    <xdr:colOff>2000250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A83DE-1D6E-4F2A-84ED-F7DC6713815D}">
  <sheetPr codeName="Blad5"/>
  <dimension ref="A1:E15"/>
  <sheetViews>
    <sheetView tabSelected="1" workbookViewId="0">
      <selection activeCell="A15" sqref="A15:E15"/>
    </sheetView>
  </sheetViews>
  <sheetFormatPr defaultRowHeight="15" x14ac:dyDescent="0.25"/>
  <cols>
    <col min="1" max="1" width="31.7109375" customWidth="1"/>
    <col min="2" max="3" width="15.7109375" customWidth="1"/>
    <col min="4" max="4" width="12.7109375" hidden="1" customWidth="1"/>
    <col min="5" max="5" width="12.7109375" customWidth="1"/>
  </cols>
  <sheetData>
    <row r="1" spans="1:5" ht="30" x14ac:dyDescent="0.4">
      <c r="A1" s="199" t="s">
        <v>127</v>
      </c>
      <c r="B1" s="200"/>
      <c r="C1" s="200"/>
      <c r="D1" s="200"/>
      <c r="E1" s="201"/>
    </row>
    <row r="2" spans="1:5" ht="72" customHeight="1" thickBot="1" x14ac:dyDescent="0.3">
      <c r="A2" s="60"/>
      <c r="B2" s="202" t="s">
        <v>183</v>
      </c>
      <c r="C2" s="202"/>
      <c r="D2" s="202"/>
      <c r="E2" s="203"/>
    </row>
    <row r="3" spans="1:5" ht="15.75" thickBot="1" x14ac:dyDescent="0.3">
      <c r="A3" s="61"/>
      <c r="B3" s="61"/>
      <c r="C3" s="61"/>
      <c r="D3" s="62"/>
    </row>
    <row r="4" spans="1:5" ht="16.5" thickBot="1" x14ac:dyDescent="0.3">
      <c r="A4" s="183" t="s">
        <v>74</v>
      </c>
      <c r="B4" s="167"/>
      <c r="C4" s="167"/>
      <c r="D4" s="167"/>
      <c r="E4" s="168"/>
    </row>
    <row r="5" spans="1:5" x14ac:dyDescent="0.25">
      <c r="A5" s="204" t="s">
        <v>128</v>
      </c>
      <c r="B5" s="205"/>
      <c r="C5" s="205"/>
      <c r="D5" s="205"/>
      <c r="E5" s="206"/>
    </row>
    <row r="6" spans="1:5" x14ac:dyDescent="0.25">
      <c r="A6" s="172" t="s">
        <v>129</v>
      </c>
      <c r="B6" s="173"/>
      <c r="C6" s="173"/>
      <c r="D6" s="173"/>
      <c r="E6" s="174"/>
    </row>
    <row r="7" spans="1:5" x14ac:dyDescent="0.25">
      <c r="A7" s="172" t="s">
        <v>77</v>
      </c>
      <c r="B7" s="173"/>
      <c r="C7" s="173"/>
      <c r="D7" s="173"/>
      <c r="E7" s="174"/>
    </row>
    <row r="8" spans="1:5" ht="15.75" thickBot="1" x14ac:dyDescent="0.3">
      <c r="A8" s="175" t="s">
        <v>78</v>
      </c>
      <c r="B8" s="176"/>
      <c r="C8" s="176"/>
      <c r="D8" s="176"/>
      <c r="E8" s="177"/>
    </row>
    <row r="9" spans="1:5" ht="15.75" thickBot="1" x14ac:dyDescent="0.3">
      <c r="A9" s="169"/>
      <c r="B9" s="169"/>
      <c r="C9" s="169"/>
      <c r="D9" s="169"/>
      <c r="E9" s="169"/>
    </row>
    <row r="10" spans="1:5" ht="16.5" thickBot="1" x14ac:dyDescent="0.3">
      <c r="A10" s="119" t="s">
        <v>130</v>
      </c>
      <c r="B10" s="120"/>
      <c r="C10" s="120"/>
      <c r="D10" s="120"/>
      <c r="E10" s="121"/>
    </row>
    <row r="11" spans="1:5" x14ac:dyDescent="0.25">
      <c r="A11" s="11"/>
      <c r="B11" s="21"/>
      <c r="C11" s="23"/>
      <c r="D11" s="23" t="b">
        <v>0</v>
      </c>
      <c r="E11" s="63">
        <f>IF(D11,IF(D12,1000,0),0)</f>
        <v>0</v>
      </c>
    </row>
    <row r="12" spans="1:5" ht="15.75" thickBot="1" x14ac:dyDescent="0.3">
      <c r="A12" s="14"/>
      <c r="B12" s="29" t="s">
        <v>82</v>
      </c>
      <c r="C12" s="30">
        <v>0</v>
      </c>
      <c r="D12" s="31" t="b">
        <v>0</v>
      </c>
      <c r="E12" s="32"/>
    </row>
    <row r="13" spans="1:5" x14ac:dyDescent="0.25">
      <c r="A13" s="207" t="s">
        <v>131</v>
      </c>
      <c r="B13" s="208"/>
      <c r="C13" s="208"/>
      <c r="D13" s="208"/>
      <c r="E13" s="64">
        <f>SUM(E11)</f>
        <v>0</v>
      </c>
    </row>
    <row r="14" spans="1:5" ht="15.75" thickBot="1" x14ac:dyDescent="0.3">
      <c r="A14" s="209"/>
      <c r="B14" s="209"/>
      <c r="C14" s="209"/>
      <c r="D14" s="209"/>
      <c r="E14" s="209"/>
    </row>
    <row r="15" spans="1:5" ht="15.75" thickBot="1" x14ac:dyDescent="0.3">
      <c r="A15" s="157" t="s">
        <v>112</v>
      </c>
      <c r="B15" s="158"/>
      <c r="C15" s="158"/>
      <c r="D15" s="158"/>
      <c r="E15" s="159"/>
    </row>
  </sheetData>
  <mergeCells count="12">
    <mergeCell ref="A15:E15"/>
    <mergeCell ref="A1:E1"/>
    <mergeCell ref="B2:E2"/>
    <mergeCell ref="A4:E4"/>
    <mergeCell ref="A5:E5"/>
    <mergeCell ref="A6:E6"/>
    <mergeCell ref="A7:E7"/>
    <mergeCell ref="A8:E8"/>
    <mergeCell ref="A9:E9"/>
    <mergeCell ref="A10:E10"/>
    <mergeCell ref="A13:D13"/>
    <mergeCell ref="A14:E14"/>
  </mergeCells>
  <hyperlinks>
    <hyperlink ref="A15:E15" r:id="rId1" display="KLIK HIER VOOR VERZENDEN, LET OP: AANVRAAG + BEWIJZEN IN BIJLAGE !" xr:uid="{4727DDB6-37BE-4B28-811E-F87C8771CF9E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190500</xdr:rowOff>
                  </from>
                  <to>
                    <xdr:col>0</xdr:col>
                    <xdr:colOff>2085975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0</xdr:rowOff>
                  </from>
                  <to>
                    <xdr:col>0</xdr:col>
                    <xdr:colOff>2076450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B8001-483E-44C2-8431-ABCCE9A853A8}">
  <sheetPr codeName="Blad6"/>
  <dimension ref="A1:I50"/>
  <sheetViews>
    <sheetView topLeftCell="A5" workbookViewId="0">
      <selection activeCell="E6" sqref="E6"/>
    </sheetView>
  </sheetViews>
  <sheetFormatPr defaultRowHeight="15" x14ac:dyDescent="0.25"/>
  <cols>
    <col min="1" max="1" width="28.7109375" customWidth="1"/>
    <col min="2" max="2" width="13.7109375" customWidth="1"/>
    <col min="3" max="3" width="14.85546875" customWidth="1"/>
    <col min="4" max="4" width="11.28515625" customWidth="1"/>
    <col min="5" max="5" width="27" customWidth="1"/>
    <col min="9" max="9" width="0" hidden="1" customWidth="1"/>
  </cols>
  <sheetData>
    <row r="1" spans="1:9" ht="30.75" thickBot="1" x14ac:dyDescent="0.45">
      <c r="A1" s="216" t="s">
        <v>132</v>
      </c>
      <c r="B1" s="217"/>
      <c r="C1" s="217"/>
      <c r="D1" s="217"/>
      <c r="E1" s="218"/>
    </row>
    <row r="2" spans="1:9" x14ac:dyDescent="0.25">
      <c r="A2" s="65" t="s">
        <v>133</v>
      </c>
      <c r="B2" s="66" t="s">
        <v>134</v>
      </c>
      <c r="C2" s="66" t="s">
        <v>135</v>
      </c>
      <c r="D2" s="66" t="s">
        <v>136</v>
      </c>
      <c r="E2" s="67" t="s">
        <v>137</v>
      </c>
    </row>
    <row r="3" spans="1:9" x14ac:dyDescent="0.25">
      <c r="A3" s="68" t="s">
        <v>138</v>
      </c>
      <c r="B3" s="69" t="s">
        <v>139</v>
      </c>
      <c r="C3" s="69" t="s">
        <v>140</v>
      </c>
      <c r="D3" s="70">
        <v>2</v>
      </c>
      <c r="E3" s="71" t="s">
        <v>141</v>
      </c>
    </row>
    <row r="4" spans="1:9" ht="15.75" thickBot="1" x14ac:dyDescent="0.3">
      <c r="A4" s="72"/>
      <c r="B4" s="73" t="s">
        <v>142</v>
      </c>
      <c r="C4" s="73" t="s">
        <v>143</v>
      </c>
      <c r="D4" s="74">
        <v>1.5</v>
      </c>
      <c r="E4" s="75" t="s">
        <v>141</v>
      </c>
    </row>
    <row r="5" spans="1:9" x14ac:dyDescent="0.25">
      <c r="A5" s="76"/>
      <c r="B5" s="77"/>
      <c r="C5" s="77"/>
      <c r="D5" s="78"/>
      <c r="E5" s="79"/>
    </row>
    <row r="6" spans="1:9" x14ac:dyDescent="0.25">
      <c r="A6" s="80"/>
      <c r="B6" s="81"/>
      <c r="C6" s="81"/>
      <c r="D6" s="82"/>
      <c r="E6" s="79"/>
    </row>
    <row r="7" spans="1:9" x14ac:dyDescent="0.25">
      <c r="A7" s="80"/>
      <c r="B7" s="81"/>
      <c r="C7" s="81"/>
      <c r="D7" s="82"/>
      <c r="E7" s="79"/>
    </row>
    <row r="8" spans="1:9" x14ac:dyDescent="0.25">
      <c r="A8" s="80"/>
      <c r="B8" s="81"/>
      <c r="C8" s="81"/>
      <c r="D8" s="82"/>
      <c r="E8" s="79"/>
    </row>
    <row r="9" spans="1:9" x14ac:dyDescent="0.25">
      <c r="A9" s="80"/>
      <c r="B9" s="81"/>
      <c r="C9" s="81"/>
      <c r="D9" s="82"/>
      <c r="E9" s="79"/>
    </row>
    <row r="10" spans="1:9" x14ac:dyDescent="0.25">
      <c r="A10" s="80"/>
      <c r="B10" s="81"/>
      <c r="C10" s="81"/>
      <c r="D10" s="82"/>
      <c r="E10" s="79"/>
      <c r="I10" t="s">
        <v>186</v>
      </c>
    </row>
    <row r="11" spans="1:9" x14ac:dyDescent="0.25">
      <c r="A11" s="80"/>
      <c r="B11" s="81"/>
      <c r="C11" s="81"/>
      <c r="D11" s="82"/>
      <c r="E11" s="79"/>
      <c r="I11" t="s">
        <v>187</v>
      </c>
    </row>
    <row r="12" spans="1:9" x14ac:dyDescent="0.25">
      <c r="A12" s="80"/>
      <c r="B12" s="81"/>
      <c r="C12" s="81"/>
      <c r="D12" s="82"/>
      <c r="E12" s="79"/>
      <c r="I12" t="s">
        <v>188</v>
      </c>
    </row>
    <row r="13" spans="1:9" x14ac:dyDescent="0.25">
      <c r="A13" s="80"/>
      <c r="B13" s="81"/>
      <c r="C13" s="81"/>
      <c r="D13" s="82"/>
      <c r="E13" s="79"/>
      <c r="I13" t="s">
        <v>189</v>
      </c>
    </row>
    <row r="14" spans="1:9" x14ac:dyDescent="0.25">
      <c r="A14" s="80"/>
      <c r="B14" s="81"/>
      <c r="C14" s="81"/>
      <c r="D14" s="82"/>
      <c r="E14" s="79"/>
      <c r="I14" t="s">
        <v>190</v>
      </c>
    </row>
    <row r="15" spans="1:9" x14ac:dyDescent="0.25">
      <c r="A15" s="80"/>
      <c r="B15" s="81"/>
      <c r="C15" s="81"/>
      <c r="D15" s="82"/>
      <c r="E15" s="79"/>
      <c r="I15" t="s">
        <v>141</v>
      </c>
    </row>
    <row r="16" spans="1:9" x14ac:dyDescent="0.25">
      <c r="A16" s="80"/>
      <c r="B16" s="81"/>
      <c r="C16" s="81"/>
      <c r="D16" s="82"/>
      <c r="E16" s="79"/>
      <c r="I16" t="s">
        <v>191</v>
      </c>
    </row>
    <row r="17" spans="1:9" x14ac:dyDescent="0.25">
      <c r="A17" s="80"/>
      <c r="B17" s="81"/>
      <c r="C17" s="81"/>
      <c r="D17" s="82"/>
      <c r="E17" s="79"/>
      <c r="I17" t="s">
        <v>192</v>
      </c>
    </row>
    <row r="18" spans="1:9" x14ac:dyDescent="0.25">
      <c r="A18" s="80"/>
      <c r="B18" s="81"/>
      <c r="C18" s="81"/>
      <c r="D18" s="82"/>
      <c r="E18" s="79"/>
      <c r="I18" t="s">
        <v>193</v>
      </c>
    </row>
    <row r="19" spans="1:9" x14ac:dyDescent="0.25">
      <c r="A19" s="80"/>
      <c r="B19" s="81"/>
      <c r="C19" s="81"/>
      <c r="D19" s="82"/>
      <c r="E19" s="79"/>
      <c r="I19" t="s">
        <v>194</v>
      </c>
    </row>
    <row r="20" spans="1:9" x14ac:dyDescent="0.25">
      <c r="A20" s="80"/>
      <c r="B20" s="81"/>
      <c r="C20" s="81"/>
      <c r="D20" s="82"/>
      <c r="E20" s="79"/>
      <c r="I20" t="s">
        <v>195</v>
      </c>
    </row>
    <row r="21" spans="1:9" x14ac:dyDescent="0.25">
      <c r="A21" s="80"/>
      <c r="B21" s="81"/>
      <c r="C21" s="81"/>
      <c r="D21" s="82"/>
      <c r="E21" s="79"/>
      <c r="I21" t="s">
        <v>196</v>
      </c>
    </row>
    <row r="22" spans="1:9" x14ac:dyDescent="0.25">
      <c r="A22" s="80"/>
      <c r="B22" s="81"/>
      <c r="C22" s="81"/>
      <c r="D22" s="82"/>
      <c r="E22" s="79"/>
      <c r="I22" t="s">
        <v>197</v>
      </c>
    </row>
    <row r="23" spans="1:9" x14ac:dyDescent="0.25">
      <c r="A23" s="80"/>
      <c r="B23" s="81"/>
      <c r="C23" s="81"/>
      <c r="D23" s="82"/>
      <c r="E23" s="79"/>
      <c r="I23" t="s">
        <v>198</v>
      </c>
    </row>
    <row r="24" spans="1:9" x14ac:dyDescent="0.25">
      <c r="A24" s="80"/>
      <c r="B24" s="81"/>
      <c r="C24" s="81"/>
      <c r="D24" s="82"/>
      <c r="E24" s="79"/>
    </row>
    <row r="25" spans="1:9" x14ac:dyDescent="0.25">
      <c r="A25" s="80"/>
      <c r="B25" s="81"/>
      <c r="C25" s="81"/>
      <c r="D25" s="82"/>
      <c r="E25" s="79"/>
    </row>
    <row r="26" spans="1:9" x14ac:dyDescent="0.25">
      <c r="A26" s="80"/>
      <c r="B26" s="81"/>
      <c r="C26" s="81"/>
      <c r="D26" s="82"/>
      <c r="E26" s="79"/>
    </row>
    <row r="27" spans="1:9" x14ac:dyDescent="0.25">
      <c r="A27" s="80"/>
      <c r="B27" s="81"/>
      <c r="C27" s="81"/>
      <c r="D27" s="82"/>
      <c r="E27" s="79"/>
    </row>
    <row r="28" spans="1:9" x14ac:dyDescent="0.25">
      <c r="A28" s="80"/>
      <c r="B28" s="81"/>
      <c r="C28" s="81"/>
      <c r="D28" s="82"/>
      <c r="E28" s="79"/>
    </row>
    <row r="29" spans="1:9" x14ac:dyDescent="0.25">
      <c r="A29" s="80"/>
      <c r="B29" s="81"/>
      <c r="C29" s="81"/>
      <c r="D29" s="82"/>
      <c r="E29" s="79"/>
    </row>
    <row r="30" spans="1:9" x14ac:dyDescent="0.25">
      <c r="A30" s="80"/>
      <c r="B30" s="81"/>
      <c r="C30" s="81"/>
      <c r="D30" s="82"/>
      <c r="E30" s="79"/>
    </row>
    <row r="31" spans="1:9" x14ac:dyDescent="0.25">
      <c r="A31" s="80"/>
      <c r="B31" s="81"/>
      <c r="C31" s="81"/>
      <c r="D31" s="82"/>
      <c r="E31" s="79"/>
      <c r="H31" s="25"/>
    </row>
    <row r="32" spans="1:9" x14ac:dyDescent="0.25">
      <c r="A32" s="80"/>
      <c r="B32" s="81"/>
      <c r="C32" s="81"/>
      <c r="D32" s="82"/>
      <c r="E32" s="79"/>
      <c r="H32" s="25"/>
    </row>
    <row r="33" spans="1:8" x14ac:dyDescent="0.25">
      <c r="A33" s="80"/>
      <c r="B33" s="81"/>
      <c r="C33" s="81"/>
      <c r="D33" s="82"/>
      <c r="E33" s="79"/>
      <c r="H33" s="25"/>
    </row>
    <row r="34" spans="1:8" x14ac:dyDescent="0.25">
      <c r="A34" s="80"/>
      <c r="B34" s="81"/>
      <c r="C34" s="81"/>
      <c r="D34" s="82"/>
      <c r="E34" s="79"/>
      <c r="H34" s="25"/>
    </row>
    <row r="35" spans="1:8" x14ac:dyDescent="0.25">
      <c r="A35" s="80"/>
      <c r="B35" s="81"/>
      <c r="C35" s="81"/>
      <c r="D35" s="82"/>
      <c r="E35" s="79"/>
      <c r="H35" s="25"/>
    </row>
    <row r="36" spans="1:8" ht="15.75" thickBot="1" x14ac:dyDescent="0.3">
      <c r="A36" s="83"/>
      <c r="B36" s="84"/>
      <c r="C36" s="84"/>
      <c r="D36" s="85"/>
      <c r="E36" s="79"/>
      <c r="H36" s="25"/>
    </row>
    <row r="37" spans="1:8" x14ac:dyDescent="0.25">
      <c r="A37" s="219" t="s">
        <v>144</v>
      </c>
      <c r="B37" s="220"/>
      <c r="C37" s="221"/>
      <c r="D37" s="86">
        <f>SUMIF(E5:E36, "toptrainer", D5:D36)</f>
        <v>0</v>
      </c>
      <c r="E37" s="25"/>
      <c r="H37" s="25"/>
    </row>
    <row r="38" spans="1:8" x14ac:dyDescent="0.25">
      <c r="A38" s="210" t="s">
        <v>145</v>
      </c>
      <c r="B38" s="211"/>
      <c r="C38" s="212"/>
      <c r="D38" s="87">
        <f>SUMIF(E5:E36, "trainer A", D5:D36)</f>
        <v>0</v>
      </c>
      <c r="E38" s="25"/>
      <c r="H38" s="25"/>
    </row>
    <row r="39" spans="1:8" x14ac:dyDescent="0.25">
      <c r="A39" s="210" t="s">
        <v>146</v>
      </c>
      <c r="B39" s="211"/>
      <c r="C39" s="212"/>
      <c r="D39" s="87">
        <f>SUMIF(E5:E36, "trainer B", D5:D36)</f>
        <v>0</v>
      </c>
      <c r="E39" s="25"/>
      <c r="H39" s="25"/>
    </row>
    <row r="40" spans="1:8" x14ac:dyDescent="0.25">
      <c r="A40" s="210" t="s">
        <v>147</v>
      </c>
      <c r="B40" s="211"/>
      <c r="C40" s="212"/>
      <c r="D40" s="87">
        <f>SUMIF(E5:E36, "instructeur B", D5:D36)</f>
        <v>0</v>
      </c>
      <c r="E40" s="25"/>
      <c r="H40" s="25"/>
    </row>
    <row r="41" spans="1:8" x14ac:dyDescent="0.25">
      <c r="A41" s="210" t="s">
        <v>148</v>
      </c>
      <c r="B41" s="211"/>
      <c r="C41" s="212"/>
      <c r="D41" s="87">
        <f>SUMIF(E5:E36, "master/licentiaat LO", D5:D36)</f>
        <v>0</v>
      </c>
      <c r="E41" s="25"/>
      <c r="H41" s="25"/>
    </row>
    <row r="42" spans="1:8" x14ac:dyDescent="0.25">
      <c r="A42" s="210" t="s">
        <v>149</v>
      </c>
      <c r="B42" s="211"/>
      <c r="C42" s="212"/>
      <c r="D42" s="87">
        <f>SUMIF(E5:E36, "bachelor/regent LO", D5:D36)</f>
        <v>0</v>
      </c>
      <c r="E42" s="25"/>
      <c r="H42" s="25"/>
    </row>
    <row r="43" spans="1:8" x14ac:dyDescent="0.25">
      <c r="A43" s="210" t="s">
        <v>150</v>
      </c>
      <c r="B43" s="211"/>
      <c r="C43" s="212"/>
      <c r="D43" s="87">
        <f>SUMIF(E5:E36, "master/licentiaat kinesitherapie", D5:D36)</f>
        <v>0</v>
      </c>
      <c r="E43" s="25"/>
      <c r="H43" s="25"/>
    </row>
    <row r="44" spans="1:8" x14ac:dyDescent="0.25">
      <c r="A44" s="210" t="s">
        <v>151</v>
      </c>
      <c r="B44" s="211"/>
      <c r="C44" s="212"/>
      <c r="D44" s="87">
        <f>SUMIF(E5:E36, "bachelor/regent kinesitherapie", D5:D36)</f>
        <v>0</v>
      </c>
      <c r="E44" s="25"/>
      <c r="H44" s="25"/>
    </row>
    <row r="45" spans="1:8" x14ac:dyDescent="0.25">
      <c r="A45" s="210" t="s">
        <v>152</v>
      </c>
      <c r="B45" s="211"/>
      <c r="C45" s="212"/>
      <c r="D45" s="87">
        <f>SUMIF(E5:E36, "initiator", D5:D36)</f>
        <v>0</v>
      </c>
      <c r="E45" s="25"/>
      <c r="H45" s="25"/>
    </row>
    <row r="46" spans="1:8" x14ac:dyDescent="0.25">
      <c r="A46" s="210" t="s">
        <v>153</v>
      </c>
      <c r="B46" s="211"/>
      <c r="C46" s="212"/>
      <c r="D46" s="87">
        <f>SUMIF(E5:E36, "aspirant-initiator", D5:D36)</f>
        <v>0</v>
      </c>
      <c r="E46" s="25"/>
    </row>
    <row r="47" spans="1:8" x14ac:dyDescent="0.25">
      <c r="A47" s="210" t="s">
        <v>154</v>
      </c>
      <c r="B47" s="211"/>
      <c r="C47" s="212"/>
      <c r="D47" s="87">
        <f>SUMIF(E5:E36, "ander pedagogisch diploma", D5:D36)</f>
        <v>0</v>
      </c>
      <c r="E47" s="25"/>
    </row>
    <row r="48" spans="1:8" x14ac:dyDescent="0.25">
      <c r="A48" s="210" t="s">
        <v>155</v>
      </c>
      <c r="B48" s="211"/>
      <c r="C48" s="212"/>
      <c r="D48" s="87">
        <f>SUMIF(E5:E36, "diploma JSC", D5:D36)</f>
        <v>0</v>
      </c>
      <c r="E48" s="25"/>
    </row>
    <row r="49" spans="1:5" x14ac:dyDescent="0.25">
      <c r="A49" s="210" t="s">
        <v>156</v>
      </c>
      <c r="B49" s="211"/>
      <c r="C49" s="212"/>
      <c r="D49" s="87">
        <f>SUMIF(E5:E36, "instapmodule JSC", D5:D36)</f>
        <v>0</v>
      </c>
      <c r="E49" s="25"/>
    </row>
    <row r="50" spans="1:5" ht="15.75" thickBot="1" x14ac:dyDescent="0.3">
      <c r="A50" s="213" t="s">
        <v>157</v>
      </c>
      <c r="B50" s="214"/>
      <c r="C50" s="215"/>
      <c r="D50" s="88">
        <f>SUMIF(E5:E36, "ervaringsdeskundige", D5:D36)</f>
        <v>0</v>
      </c>
      <c r="E50" s="25"/>
    </row>
  </sheetData>
  <mergeCells count="15">
    <mergeCell ref="A41:C41"/>
    <mergeCell ref="A1:E1"/>
    <mergeCell ref="A37:C37"/>
    <mergeCell ref="A38:C38"/>
    <mergeCell ref="A39:C39"/>
    <mergeCell ref="A40:C40"/>
    <mergeCell ref="A48:C48"/>
    <mergeCell ref="A49:C49"/>
    <mergeCell ref="A50:C50"/>
    <mergeCell ref="A42:C42"/>
    <mergeCell ref="A43:C43"/>
    <mergeCell ref="A44:C44"/>
    <mergeCell ref="A45:C45"/>
    <mergeCell ref="A46:C46"/>
    <mergeCell ref="A47:C47"/>
  </mergeCells>
  <dataValidations count="1">
    <dataValidation type="list" allowBlank="1" showInputMessage="1" showErrorMessage="1" sqref="E5:E36" xr:uid="{05FBF8D9-D248-4C12-82A1-C7A7CDE97787}">
      <formula1>$I$10:$I$23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AA9B-8F53-4798-99E2-2BCC8D78FBBC}">
  <sheetPr codeName="Blad7"/>
  <dimension ref="A1:B19"/>
  <sheetViews>
    <sheetView workbookViewId="0">
      <selection activeCell="G14" sqref="G14"/>
    </sheetView>
  </sheetViews>
  <sheetFormatPr defaultRowHeight="15" x14ac:dyDescent="0.25"/>
  <cols>
    <col min="1" max="1" width="31.7109375" customWidth="1"/>
    <col min="2" max="2" width="63.28515625" customWidth="1"/>
  </cols>
  <sheetData>
    <row r="1" spans="1:2" ht="30" x14ac:dyDescent="0.4">
      <c r="A1" s="222" t="s">
        <v>158</v>
      </c>
      <c r="B1" s="223"/>
    </row>
    <row r="2" spans="1:2" ht="59.45" customHeight="1" thickBot="1" x14ac:dyDescent="0.3">
      <c r="A2" s="1"/>
      <c r="B2" s="2" t="s">
        <v>183</v>
      </c>
    </row>
    <row r="3" spans="1:2" ht="15.75" thickBot="1" x14ac:dyDescent="0.3">
      <c r="A3" s="170"/>
      <c r="B3" s="170"/>
    </row>
    <row r="4" spans="1:2" ht="16.5" thickBot="1" x14ac:dyDescent="0.3">
      <c r="A4" s="105" t="s">
        <v>159</v>
      </c>
      <c r="B4" s="106"/>
    </row>
    <row r="5" spans="1:2" ht="25.5" x14ac:dyDescent="0.25">
      <c r="A5" s="89" t="s">
        <v>160</v>
      </c>
      <c r="B5" s="90" t="s">
        <v>161</v>
      </c>
    </row>
    <row r="6" spans="1:2" ht="38.25" x14ac:dyDescent="0.25">
      <c r="A6" s="91" t="s">
        <v>162</v>
      </c>
      <c r="B6" s="92" t="s">
        <v>163</v>
      </c>
    </row>
    <row r="7" spans="1:2" ht="39.950000000000003" customHeight="1" x14ac:dyDescent="0.25">
      <c r="A7" s="93" t="s">
        <v>164</v>
      </c>
      <c r="B7" s="94" t="s">
        <v>165</v>
      </c>
    </row>
    <row r="8" spans="1:2" ht="25.5" x14ac:dyDescent="0.25">
      <c r="A8" s="93" t="s">
        <v>166</v>
      </c>
      <c r="B8" s="92" t="s">
        <v>167</v>
      </c>
    </row>
    <row r="9" spans="1:2" ht="25.5" x14ac:dyDescent="0.25">
      <c r="A9" s="93" t="s">
        <v>168</v>
      </c>
      <c r="B9" s="92" t="s">
        <v>169</v>
      </c>
    </row>
    <row r="10" spans="1:2" ht="38.25" x14ac:dyDescent="0.25">
      <c r="A10" s="93" t="s">
        <v>170</v>
      </c>
      <c r="B10" s="92" t="s">
        <v>171</v>
      </c>
    </row>
    <row r="11" spans="1:2" ht="25.5" x14ac:dyDescent="0.25">
      <c r="A11" s="93" t="s">
        <v>172</v>
      </c>
      <c r="B11" s="92" t="s">
        <v>173</v>
      </c>
    </row>
    <row r="12" spans="1:2" ht="26.25" thickBot="1" x14ac:dyDescent="0.3">
      <c r="A12" s="95" t="s">
        <v>174</v>
      </c>
      <c r="B12" s="96" t="s">
        <v>175</v>
      </c>
    </row>
    <row r="13" spans="1:2" x14ac:dyDescent="0.25">
      <c r="A13" s="25"/>
      <c r="B13" s="25"/>
    </row>
    <row r="14" spans="1:2" x14ac:dyDescent="0.25">
      <c r="A14" s="25"/>
      <c r="B14" s="25"/>
    </row>
    <row r="15" spans="1:2" x14ac:dyDescent="0.25">
      <c r="A15" s="25"/>
      <c r="B15" s="25"/>
    </row>
    <row r="16" spans="1:2" x14ac:dyDescent="0.25">
      <c r="A16" s="25"/>
      <c r="B16" s="25"/>
    </row>
    <row r="17" spans="1:2" x14ac:dyDescent="0.25">
      <c r="A17" s="25"/>
      <c r="B17" s="25"/>
    </row>
    <row r="18" spans="1:2" x14ac:dyDescent="0.25">
      <c r="A18" s="25"/>
      <c r="B18" s="25"/>
    </row>
    <row r="19" spans="1:2" x14ac:dyDescent="0.25">
      <c r="A19" s="25"/>
      <c r="B19" s="25"/>
    </row>
  </sheetData>
  <mergeCells count="3">
    <mergeCell ref="A1:B1"/>
    <mergeCell ref="A3:B3"/>
    <mergeCell ref="A4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1. Handleiding</vt:lpstr>
      <vt:lpstr>2. Algemeen inlichtingenblad</vt:lpstr>
      <vt:lpstr>3. subsidie recreatief+jeugd</vt:lpstr>
      <vt:lpstr>4. subsidie jeugd</vt:lpstr>
      <vt:lpstr>5. subsidie bestuurlijk kader</vt:lpstr>
      <vt:lpstr>6. trainingsschema</vt:lpstr>
      <vt:lpstr>7. verklarende woordenlijst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Dhoey Annelies</dc:creator>
  <cp:lastModifiedBy>Dhoey Annelies</cp:lastModifiedBy>
  <dcterms:created xsi:type="dcterms:W3CDTF">2022-05-12T13:46:15Z</dcterms:created>
  <dcterms:modified xsi:type="dcterms:W3CDTF">2023-05-11T13:18:39Z</dcterms:modified>
</cp:coreProperties>
</file>